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640" windowHeight="117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AA3" i="1"/>
  <c r="B33" i="10" s="1"/>
  <c r="AA2" i="1"/>
  <c r="B98" i="4" s="1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 s="1"/>
  <c r="C148" i="11"/>
  <c r="F147"/>
  <c r="F146"/>
  <c r="F145"/>
  <c r="F144"/>
  <c r="F143"/>
  <c r="F142"/>
  <c r="F141"/>
  <c r="F140"/>
  <c r="F139"/>
  <c r="F138"/>
  <c r="F137"/>
  <c r="F136"/>
  <c r="F135"/>
  <c r="F134"/>
  <c r="F133"/>
  <c r="E131"/>
  <c r="H1323" i="2" s="1"/>
  <c r="C131" i="11"/>
  <c r="H1303" i="2" s="1"/>
  <c r="F130" i="11"/>
  <c r="F129"/>
  <c r="F128"/>
  <c r="F127"/>
  <c r="F126"/>
  <c r="F125"/>
  <c r="F124"/>
  <c r="F123"/>
  <c r="F122"/>
  <c r="F121"/>
  <c r="F120"/>
  <c r="F119"/>
  <c r="F118"/>
  <c r="F117"/>
  <c r="F116"/>
  <c r="E114"/>
  <c r="H1322" i="2" s="1"/>
  <c r="C114" i="11"/>
  <c r="H1302" i="2" s="1"/>
  <c r="F113" i="11"/>
  <c r="F112"/>
  <c r="F111"/>
  <c r="F110"/>
  <c r="F109"/>
  <c r="F108"/>
  <c r="F107"/>
  <c r="F106"/>
  <c r="F105"/>
  <c r="F104"/>
  <c r="F103"/>
  <c r="F102"/>
  <c r="F101"/>
  <c r="F100"/>
  <c r="F99"/>
  <c r="E97"/>
  <c r="H1321" i="2" s="1"/>
  <c r="C97" i="11"/>
  <c r="H1301" i="2" s="1"/>
  <c r="F96" i="11"/>
  <c r="F95"/>
  <c r="F94"/>
  <c r="F93"/>
  <c r="F92"/>
  <c r="F91"/>
  <c r="F90"/>
  <c r="F89"/>
  <c r="F88"/>
  <c r="F87"/>
  <c r="F86"/>
  <c r="F85"/>
  <c r="F84"/>
  <c r="F83"/>
  <c r="F82"/>
  <c r="E78"/>
  <c r="H1319" i="2" s="1"/>
  <c r="C78" i="11"/>
  <c r="H1299" i="2" s="1"/>
  <c r="F77" i="11"/>
  <c r="F76"/>
  <c r="F75"/>
  <c r="F74"/>
  <c r="F73"/>
  <c r="F72"/>
  <c r="F71"/>
  <c r="F70"/>
  <c r="F69"/>
  <c r="F68"/>
  <c r="F67"/>
  <c r="F66"/>
  <c r="F65"/>
  <c r="F64"/>
  <c r="F63"/>
  <c r="E61"/>
  <c r="H1318" i="2" s="1"/>
  <c r="C61" i="11"/>
  <c r="H1298" i="2" s="1"/>
  <c r="F60" i="11"/>
  <c r="F59"/>
  <c r="F58"/>
  <c r="F57"/>
  <c r="F56"/>
  <c r="F55"/>
  <c r="F54"/>
  <c r="F53"/>
  <c r="F52"/>
  <c r="F51"/>
  <c r="F50"/>
  <c r="F49"/>
  <c r="F48"/>
  <c r="F47"/>
  <c r="F46"/>
  <c r="E44"/>
  <c r="H1317" i="2" s="1"/>
  <c r="C44" i="11"/>
  <c r="H1297" i="2" s="1"/>
  <c r="F43" i="11"/>
  <c r="F42"/>
  <c r="F41"/>
  <c r="F40"/>
  <c r="F39"/>
  <c r="F38"/>
  <c r="F37"/>
  <c r="F36"/>
  <c r="F35"/>
  <c r="F34"/>
  <c r="F33"/>
  <c r="F32"/>
  <c r="F31"/>
  <c r="F30"/>
  <c r="F29"/>
  <c r="E27"/>
  <c r="H1316" i="2" s="1"/>
  <c r="C27" i="11"/>
  <c r="E12" i="14" s="1"/>
  <c r="F26" i="11"/>
  <c r="F25"/>
  <c r="F24"/>
  <c r="F23"/>
  <c r="F22"/>
  <c r="F21"/>
  <c r="F20"/>
  <c r="F19"/>
  <c r="F18"/>
  <c r="F17"/>
  <c r="F16"/>
  <c r="F15"/>
  <c r="F14"/>
  <c r="F13"/>
  <c r="F12"/>
  <c r="H27" i="10"/>
  <c r="H1280" i="2" s="1"/>
  <c r="G27" i="10"/>
  <c r="H1266" i="2" s="1"/>
  <c r="F27" i="10"/>
  <c r="E27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F87" s="1"/>
  <c r="D92"/>
  <c r="D87" s="1"/>
  <c r="H1081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F82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H1137" i="2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/>
  <c r="H984" i="2" s="1"/>
  <c r="E19" i="9"/>
  <c r="H983" i="2" s="1"/>
  <c r="D18" i="9"/>
  <c r="H950" i="2" s="1"/>
  <c r="C18" i="9"/>
  <c r="E17"/>
  <c r="H981" i="2" s="1"/>
  <c r="E16" i="9"/>
  <c r="H980" i="2" s="1"/>
  <c r="E15" i="9"/>
  <c r="H979" i="2" s="1"/>
  <c r="E14" i="9"/>
  <c r="H978" i="2" s="1"/>
  <c r="D13" i="9"/>
  <c r="H945" i="2" s="1"/>
  <c r="C13" i="9"/>
  <c r="H913" i="2" s="1"/>
  <c r="E11" i="9"/>
  <c r="H976" i="2" s="1"/>
  <c r="N42" i="8"/>
  <c r="H789" i="2" s="1"/>
  <c r="G42" i="8"/>
  <c r="J42" s="1"/>
  <c r="H669" i="2" s="1"/>
  <c r="N40" i="8"/>
  <c r="G40"/>
  <c r="J40" s="1"/>
  <c r="H667" i="2" s="1"/>
  <c r="N39" i="8"/>
  <c r="H786" i="2" s="1"/>
  <c r="G39" i="8"/>
  <c r="H576" i="2" s="1"/>
  <c r="N38" i="8"/>
  <c r="Q38" s="1"/>
  <c r="G38"/>
  <c r="J38" s="1"/>
  <c r="H665" i="2" s="1"/>
  <c r="N37" i="8"/>
  <c r="Q37" s="1"/>
  <c r="G37"/>
  <c r="J37" s="1"/>
  <c r="H664" i="2" s="1"/>
  <c r="N36" i="8"/>
  <c r="H783" i="2" s="1"/>
  <c r="G36" i="8"/>
  <c r="H573" i="2" s="1"/>
  <c r="P35" i="8"/>
  <c r="H842" i="2" s="1"/>
  <c r="O35" i="8"/>
  <c r="H812" i="2" s="1"/>
  <c r="M35" i="8"/>
  <c r="H752" i="2" s="1"/>
  <c r="L35" i="8"/>
  <c r="H722" i="2" s="1"/>
  <c r="K35" i="8"/>
  <c r="H692" i="2" s="1"/>
  <c r="I35" i="8"/>
  <c r="H632" i="2" s="1"/>
  <c r="H35" i="8"/>
  <c r="H602" i="2" s="1"/>
  <c r="F35" i="8"/>
  <c r="H542" i="2" s="1"/>
  <c r="E35" i="8"/>
  <c r="H512" i="2" s="1"/>
  <c r="D35" i="8"/>
  <c r="H482" i="2" s="1"/>
  <c r="N34" i="8"/>
  <c r="Q34" s="1"/>
  <c r="G34"/>
  <c r="H571" i="2" s="1"/>
  <c r="N33" i="8"/>
  <c r="H780" i="2" s="1"/>
  <c r="G33" i="8"/>
  <c r="J33" s="1"/>
  <c r="N32"/>
  <c r="H779" i="2" s="1"/>
  <c r="G32" i="8"/>
  <c r="J32" s="1"/>
  <c r="H659" i="2" s="1"/>
  <c r="N31" i="8"/>
  <c r="H778" i="2" s="1"/>
  <c r="G31" i="8"/>
  <c r="H568" i="2" s="1"/>
  <c r="P30" i="8"/>
  <c r="O30"/>
  <c r="M30"/>
  <c r="L30"/>
  <c r="K30"/>
  <c r="I30"/>
  <c r="H627" i="2" s="1"/>
  <c r="H30" i="8"/>
  <c r="H597" i="2" s="1"/>
  <c r="F30" i="8"/>
  <c r="H537" i="2" s="1"/>
  <c r="E30" i="8"/>
  <c r="H507" i="2" s="1"/>
  <c r="D30" i="8"/>
  <c r="D41" s="1"/>
  <c r="P28"/>
  <c r="H836" i="2" s="1"/>
  <c r="O28" i="8"/>
  <c r="H806" i="2" s="1"/>
  <c r="M28" i="8"/>
  <c r="H746" i="2" s="1"/>
  <c r="L28" i="8"/>
  <c r="H716" i="2" s="1"/>
  <c r="K28" i="8"/>
  <c r="H686" i="2" s="1"/>
  <c r="I28" i="8"/>
  <c r="H626" i="2" s="1"/>
  <c r="H28" i="8"/>
  <c r="F28"/>
  <c r="H536" i="2" s="1"/>
  <c r="E28" i="8"/>
  <c r="H506" i="2" s="1"/>
  <c r="D28" i="8"/>
  <c r="H476" i="2" s="1"/>
  <c r="N27" i="8"/>
  <c r="H775" i="2" s="1"/>
  <c r="G27" i="8"/>
  <c r="N26"/>
  <c r="G26"/>
  <c r="H564" i="2" s="1"/>
  <c r="N25" i="8"/>
  <c r="Q25" s="1"/>
  <c r="H863" i="2" s="1"/>
  <c r="G25" i="8"/>
  <c r="J25" s="1"/>
  <c r="N24"/>
  <c r="Q24" s="1"/>
  <c r="H862" i="2" s="1"/>
  <c r="G24" i="8"/>
  <c r="J24" s="1"/>
  <c r="H652" i="2" s="1"/>
  <c r="N23" i="8"/>
  <c r="Q23" s="1"/>
  <c r="G23"/>
  <c r="J23" s="1"/>
  <c r="N22"/>
  <c r="Q22" s="1"/>
  <c r="H861" i="2" s="1"/>
  <c r="G22" i="8"/>
  <c r="J22" s="1"/>
  <c r="H651" i="2" s="1"/>
  <c r="N20" i="8"/>
  <c r="H770" i="2" s="1"/>
  <c r="G20" i="8"/>
  <c r="J20" s="1"/>
  <c r="P19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 s="1"/>
  <c r="F19" i="8"/>
  <c r="H529" i="2" s="1"/>
  <c r="E19" i="8"/>
  <c r="H499" i="2" s="1"/>
  <c r="D19" i="8"/>
  <c r="H469" i="2" s="1"/>
  <c r="N18" i="8"/>
  <c r="H768" i="2" s="1"/>
  <c r="G18" i="8"/>
  <c r="J18" s="1"/>
  <c r="N17"/>
  <c r="H767" i="2" s="1"/>
  <c r="G17" i="8"/>
  <c r="H557" i="2" s="1"/>
  <c r="N16" i="8"/>
  <c r="H766" i="2" s="1"/>
  <c r="G16" i="8"/>
  <c r="H556" i="2" s="1"/>
  <c r="N15" i="8"/>
  <c r="H765" i="2" s="1"/>
  <c r="G15" i="8"/>
  <c r="H555" i="2" s="1"/>
  <c r="N14" i="8"/>
  <c r="Q14" s="1"/>
  <c r="H854" i="2" s="1"/>
  <c r="G14" i="8"/>
  <c r="J14" s="1"/>
  <c r="H644" i="2" s="1"/>
  <c r="N13" i="8"/>
  <c r="H763" i="2" s="1"/>
  <c r="G13" i="8"/>
  <c r="H553" i="2" s="1"/>
  <c r="N12" i="8"/>
  <c r="H762" i="2" s="1"/>
  <c r="G12" i="8"/>
  <c r="H552" i="2" s="1"/>
  <c r="N11" i="8"/>
  <c r="Q11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M13"/>
  <c r="M17" s="1"/>
  <c r="H442" i="2" s="1"/>
  <c r="J13" i="7"/>
  <c r="H372" i="2" s="1"/>
  <c r="I13" i="7"/>
  <c r="G13"/>
  <c r="H306" i="2" s="1"/>
  <c r="F13" i="7"/>
  <c r="H284" i="2" s="1"/>
  <c r="E13" i="7"/>
  <c r="H262" i="2" s="1"/>
  <c r="D13" i="7"/>
  <c r="D17" s="1"/>
  <c r="H244" i="2" s="1"/>
  <c r="D43" i="6"/>
  <c r="C43"/>
  <c r="H211" i="2" s="1"/>
  <c r="D33" i="6"/>
  <c r="C33"/>
  <c r="H202" i="2" s="1"/>
  <c r="D21" i="6"/>
  <c r="C21"/>
  <c r="H191" i="2" s="1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H31" s="1"/>
  <c r="H36" s="1"/>
  <c r="G16"/>
  <c r="D92" i="4"/>
  <c r="C9" i="14" s="1"/>
  <c r="C92" i="4"/>
  <c r="C10" i="14" s="1"/>
  <c r="D79" i="4"/>
  <c r="D85" s="1"/>
  <c r="C79"/>
  <c r="H58" i="2" s="1"/>
  <c r="D76" i="4"/>
  <c r="C76"/>
  <c r="H57" i="2" s="1"/>
  <c r="D65" i="4"/>
  <c r="C65"/>
  <c r="H48" i="2" s="1"/>
  <c r="H61" i="4"/>
  <c r="H71" s="1"/>
  <c r="H79" s="1"/>
  <c r="G61"/>
  <c r="H110" i="2" s="1"/>
  <c r="D52" i="4"/>
  <c r="C52"/>
  <c r="H38" i="2" s="1"/>
  <c r="H50" i="4"/>
  <c r="H56" s="1"/>
  <c r="G50"/>
  <c r="H102" i="2" s="1"/>
  <c r="D40" i="4"/>
  <c r="C40"/>
  <c r="H27" i="2" s="1"/>
  <c r="D35" i="4"/>
  <c r="D46" s="1"/>
  <c r="C35"/>
  <c r="H22" i="2" s="1"/>
  <c r="D33" i="4"/>
  <c r="C33"/>
  <c r="H21" i="2" s="1"/>
  <c r="H28" i="4"/>
  <c r="H34" s="1"/>
  <c r="G28"/>
  <c r="D28"/>
  <c r="C28"/>
  <c r="H18" i="2" s="1"/>
  <c r="H22" i="4"/>
  <c r="H26" s="1"/>
  <c r="G22"/>
  <c r="G26" s="1"/>
  <c r="H86" i="2" s="1"/>
  <c r="D20" i="4"/>
  <c r="C20"/>
  <c r="H18"/>
  <c r="C13" i="7" s="1"/>
  <c r="C17" s="1"/>
  <c r="H222" i="2" s="1"/>
  <c r="G18" i="4"/>
  <c r="E7" i="14" s="1"/>
  <c r="H747" i="2"/>
  <c r="C73"/>
  <c r="C89"/>
  <c r="C105"/>
  <c r="C121"/>
  <c r="C138"/>
  <c r="C154"/>
  <c r="C170"/>
  <c r="C66"/>
  <c r="C50"/>
  <c r="C34"/>
  <c r="C18"/>
  <c r="A6" i="4"/>
  <c r="C1323" i="2"/>
  <c r="C1307"/>
  <c r="C1290"/>
  <c r="C1274"/>
  <c r="C1258"/>
  <c r="C1242"/>
  <c r="C1226"/>
  <c r="C1210"/>
  <c r="C1193"/>
  <c r="C1185"/>
  <c r="C1177"/>
  <c r="C1169"/>
  <c r="C1161"/>
  <c r="C1153"/>
  <c r="C1145"/>
  <c r="C1137"/>
  <c r="C1129"/>
  <c r="C1121"/>
  <c r="C1113"/>
  <c r="C1105"/>
  <c r="C1097"/>
  <c r="C1089"/>
  <c r="C1081"/>
  <c r="C1073"/>
  <c r="C1065"/>
  <c r="C1057"/>
  <c r="C1049"/>
  <c r="C1041"/>
  <c r="C1033"/>
  <c r="C1025"/>
  <c r="C1017"/>
  <c r="C1009"/>
  <c r="C1001"/>
  <c r="C993"/>
  <c r="C985"/>
  <c r="C977"/>
  <c r="C969"/>
  <c r="C961"/>
  <c r="C953"/>
  <c r="C945"/>
  <c r="C937"/>
  <c r="C929"/>
  <c r="C921"/>
  <c r="C913"/>
  <c r="C904"/>
  <c r="C896"/>
  <c r="C888"/>
  <c r="C880"/>
  <c r="C872"/>
  <c r="C864"/>
  <c r="C856"/>
  <c r="C848"/>
  <c r="C841"/>
  <c r="C837"/>
  <c r="C833"/>
  <c r="C829"/>
  <c r="C825"/>
  <c r="C821"/>
  <c r="C819"/>
  <c r="C815"/>
  <c r="C811"/>
  <c r="C807"/>
  <c r="C803"/>
  <c r="C799"/>
  <c r="C795"/>
  <c r="C791"/>
  <c r="C787"/>
  <c r="C783"/>
  <c r="C778"/>
  <c r="C774"/>
  <c r="C770"/>
  <c r="C766"/>
  <c r="C762"/>
  <c r="C758"/>
  <c r="C754"/>
  <c r="C750"/>
  <c r="C746"/>
  <c r="C742"/>
  <c r="C737"/>
  <c r="C726"/>
  <c r="C715"/>
  <c r="C704"/>
  <c r="C692"/>
  <c r="C681"/>
  <c r="C670"/>
  <c r="C659"/>
  <c r="C648"/>
  <c r="C638"/>
  <c r="C626"/>
  <c r="C615"/>
  <c r="C604"/>
  <c r="C593"/>
  <c r="C582"/>
  <c r="C572"/>
  <c r="C561"/>
  <c r="C550"/>
  <c r="C540"/>
  <c r="C529"/>
  <c r="C518"/>
  <c r="C507"/>
  <c r="C496"/>
  <c r="C485"/>
  <c r="C473"/>
  <c r="C463"/>
  <c r="C450"/>
  <c r="C440"/>
  <c r="C429"/>
  <c r="C417"/>
  <c r="C406"/>
  <c r="C395"/>
  <c r="C384"/>
  <c r="C376"/>
  <c r="C368"/>
  <c r="C360"/>
  <c r="C351"/>
  <c r="C343"/>
  <c r="C334"/>
  <c r="C330"/>
  <c r="C326"/>
  <c r="C322"/>
  <c r="C318"/>
  <c r="C314"/>
  <c r="C309"/>
  <c r="C305"/>
  <c r="C301"/>
  <c r="C297"/>
  <c r="C293"/>
  <c r="C289"/>
  <c r="C284"/>
  <c r="C280"/>
  <c r="C276"/>
  <c r="C272"/>
  <c r="C269"/>
  <c r="C264"/>
  <c r="C260"/>
  <c r="C256"/>
  <c r="C252"/>
  <c r="C248"/>
  <c r="C244"/>
  <c r="C239"/>
  <c r="C235"/>
  <c r="C231"/>
  <c r="C227"/>
  <c r="C222"/>
  <c r="C218"/>
  <c r="C213"/>
  <c r="C208"/>
  <c r="C204"/>
  <c r="C200"/>
  <c r="C195"/>
  <c r="C191"/>
  <c r="C187"/>
  <c r="C183"/>
  <c r="A6" i="6"/>
  <c r="C739" i="2"/>
  <c r="C735"/>
  <c r="C731"/>
  <c r="C728"/>
  <c r="C725"/>
  <c r="C722"/>
  <c r="C719"/>
  <c r="C716"/>
  <c r="C713"/>
  <c r="C710"/>
  <c r="C706"/>
  <c r="C703"/>
  <c r="C700"/>
  <c r="C697"/>
  <c r="C694"/>
  <c r="C691"/>
  <c r="C688"/>
  <c r="C685"/>
  <c r="C682"/>
  <c r="C678"/>
  <c r="C675"/>
  <c r="C672"/>
  <c r="C669"/>
  <c r="C666"/>
  <c r="C663"/>
  <c r="C660"/>
  <c r="C656"/>
  <c r="C653"/>
  <c r="C650"/>
  <c r="C647"/>
  <c r="C644"/>
  <c r="C641"/>
  <c r="C637"/>
  <c r="C634"/>
  <c r="C631"/>
  <c r="C628"/>
  <c r="C625"/>
  <c r="C622"/>
  <c r="C619"/>
  <c r="C616"/>
  <c r="C612"/>
  <c r="C609"/>
  <c r="C606"/>
  <c r="C603"/>
  <c r="C600"/>
  <c r="C597"/>
  <c r="C594"/>
  <c r="C591"/>
  <c r="C587"/>
  <c r="C584"/>
  <c r="C581"/>
  <c r="C578"/>
  <c r="C575"/>
  <c r="C571"/>
  <c r="C568"/>
  <c r="C565"/>
  <c r="C562"/>
  <c r="C559"/>
  <c r="C556"/>
  <c r="C552"/>
  <c r="C549"/>
  <c r="C546"/>
  <c r="C542"/>
  <c r="C539"/>
  <c r="C536"/>
  <c r="C533"/>
  <c r="C530"/>
  <c r="C527"/>
  <c r="C524"/>
  <c r="C521"/>
  <c r="C517"/>
  <c r="C514"/>
  <c r="C511"/>
  <c r="C508"/>
  <c r="C505"/>
  <c r="C502"/>
  <c r="C498"/>
  <c r="C495"/>
  <c r="C492"/>
  <c r="C489"/>
  <c r="C486"/>
  <c r="C483"/>
  <c r="C480"/>
  <c r="C477"/>
  <c r="C474"/>
  <c r="C471"/>
  <c r="C467"/>
  <c r="C464"/>
  <c r="C461"/>
  <c r="C457"/>
  <c r="C454"/>
  <c r="C451"/>
  <c r="C447"/>
  <c r="C444"/>
  <c r="C441"/>
  <c r="C438"/>
  <c r="C434"/>
  <c r="C431"/>
  <c r="C428"/>
  <c r="C425"/>
  <c r="C422"/>
  <c r="C419"/>
  <c r="C416"/>
  <c r="C413"/>
  <c r="C410"/>
  <c r="C407"/>
  <c r="C404"/>
  <c r="C400"/>
  <c r="C397"/>
  <c r="C394"/>
  <c r="C391"/>
  <c r="C388"/>
  <c r="C385"/>
  <c r="C381"/>
  <c r="C377"/>
  <c r="C373"/>
  <c r="C369"/>
  <c r="C365"/>
  <c r="C361"/>
  <c r="C358"/>
  <c r="C354"/>
  <c r="C350"/>
  <c r="C346"/>
  <c r="C342"/>
  <c r="C338"/>
  <c r="C335"/>
  <c r="C331"/>
  <c r="C327"/>
  <c r="C323"/>
  <c r="C319"/>
  <c r="C315"/>
  <c r="C311"/>
  <c r="C308"/>
  <c r="C304"/>
  <c r="C300"/>
  <c r="C296"/>
  <c r="C292"/>
  <c r="C288"/>
  <c r="C285"/>
  <c r="C281"/>
  <c r="C277"/>
  <c r="C273"/>
  <c r="C268"/>
  <c r="C265"/>
  <c r="C261"/>
  <c r="C257"/>
  <c r="C253"/>
  <c r="C249"/>
  <c r="C245"/>
  <c r="C241"/>
  <c r="C238"/>
  <c r="C234"/>
  <c r="C230"/>
  <c r="C226"/>
  <c r="C223"/>
  <c r="C219"/>
  <c r="C214"/>
  <c r="C210"/>
  <c r="C207"/>
  <c r="C203"/>
  <c r="C199"/>
  <c r="C196"/>
  <c r="C192"/>
  <c r="C188"/>
  <c r="C184"/>
  <c r="A6" i="7"/>
  <c r="B38"/>
  <c r="B40"/>
  <c r="B111" i="9"/>
  <c r="G31" i="5" l="1"/>
  <c r="G36" s="1"/>
  <c r="H174" i="2" s="1"/>
  <c r="C77"/>
  <c r="C85"/>
  <c r="C93"/>
  <c r="C101"/>
  <c r="C109"/>
  <c r="C117"/>
  <c r="C125"/>
  <c r="C134"/>
  <c r="C142"/>
  <c r="C150"/>
  <c r="C158"/>
  <c r="C166"/>
  <c r="C174"/>
  <c r="C70"/>
  <c r="C62"/>
  <c r="C54"/>
  <c r="C46"/>
  <c r="C38"/>
  <c r="C30"/>
  <c r="C22"/>
  <c r="C14"/>
  <c r="C6"/>
  <c r="C1335"/>
  <c r="C1327"/>
  <c r="C1319"/>
  <c r="C1311"/>
  <c r="C1303"/>
  <c r="C1294"/>
  <c r="C1286"/>
  <c r="C1278"/>
  <c r="C1270"/>
  <c r="C1262"/>
  <c r="C1254"/>
  <c r="C1246"/>
  <c r="C1238"/>
  <c r="C1230"/>
  <c r="C1222"/>
  <c r="C1214"/>
  <c r="C1206"/>
  <c r="C1198"/>
  <c r="C1191"/>
  <c r="C1187"/>
  <c r="C1183"/>
  <c r="C1179"/>
  <c r="C1175"/>
  <c r="C1171"/>
  <c r="C1167"/>
  <c r="C1163"/>
  <c r="C1159"/>
  <c r="C1155"/>
  <c r="C1151"/>
  <c r="C1147"/>
  <c r="C1143"/>
  <c r="C1139"/>
  <c r="C1135"/>
  <c r="C1131"/>
  <c r="C1127"/>
  <c r="C1123"/>
  <c r="C1119"/>
  <c r="C1115"/>
  <c r="C1111"/>
  <c r="C1107"/>
  <c r="C1103"/>
  <c r="C1099"/>
  <c r="C1095"/>
  <c r="C1091"/>
  <c r="C1087"/>
  <c r="C1083"/>
  <c r="C1079"/>
  <c r="C1075"/>
  <c r="C1071"/>
  <c r="C1067"/>
  <c r="C1063"/>
  <c r="C1059"/>
  <c r="C1055"/>
  <c r="C1051"/>
  <c r="C1047"/>
  <c r="C1043"/>
  <c r="C1039"/>
  <c r="C1035"/>
  <c r="C1031"/>
  <c r="C1027"/>
  <c r="C1023"/>
  <c r="C1019"/>
  <c r="C1015"/>
  <c r="C1011"/>
  <c r="C1007"/>
  <c r="C1003"/>
  <c r="C999"/>
  <c r="C995"/>
  <c r="C991"/>
  <c r="C987"/>
  <c r="C983"/>
  <c r="C979"/>
  <c r="C975"/>
  <c r="C971"/>
  <c r="C967"/>
  <c r="C963"/>
  <c r="C959"/>
  <c r="C955"/>
  <c r="C951"/>
  <c r="C947"/>
  <c r="C943"/>
  <c r="C939"/>
  <c r="C935"/>
  <c r="C931"/>
  <c r="C927"/>
  <c r="C923"/>
  <c r="C919"/>
  <c r="C915"/>
  <c r="C910"/>
  <c r="C906"/>
  <c r="C902"/>
  <c r="C898"/>
  <c r="C894"/>
  <c r="C890"/>
  <c r="C886"/>
  <c r="C882"/>
  <c r="C878"/>
  <c r="C874"/>
  <c r="C870"/>
  <c r="C866"/>
  <c r="C862"/>
  <c r="C858"/>
  <c r="C854"/>
  <c r="C850"/>
  <c r="C846"/>
  <c r="C842"/>
  <c r="C840"/>
  <c r="C838"/>
  <c r="C836"/>
  <c r="C834"/>
  <c r="C832"/>
  <c r="C830"/>
  <c r="C828"/>
  <c r="C826"/>
  <c r="C824"/>
  <c r="C822"/>
  <c r="A6" i="5"/>
  <c r="C820" i="2"/>
  <c r="C818"/>
  <c r="C816"/>
  <c r="C814"/>
  <c r="C812"/>
  <c r="C810"/>
  <c r="C808"/>
  <c r="C806"/>
  <c r="C804"/>
  <c r="C802"/>
  <c r="C800"/>
  <c r="C798"/>
  <c r="C796"/>
  <c r="C794"/>
  <c r="C792"/>
  <c r="C790"/>
  <c r="C788"/>
  <c r="C786"/>
  <c r="C784"/>
  <c r="C782"/>
  <c r="C779"/>
  <c r="C777"/>
  <c r="C775"/>
  <c r="C773"/>
  <c r="C771"/>
  <c r="C769"/>
  <c r="C767"/>
  <c r="C765"/>
  <c r="C763"/>
  <c r="C761"/>
  <c r="C759"/>
  <c r="C757"/>
  <c r="C755"/>
  <c r="C753"/>
  <c r="C751"/>
  <c r="C749"/>
  <c r="C747"/>
  <c r="C745"/>
  <c r="C743"/>
  <c r="C741"/>
  <c r="C738"/>
  <c r="C734"/>
  <c r="C729"/>
  <c r="C723"/>
  <c r="C718"/>
  <c r="C712"/>
  <c r="C707"/>
  <c r="C701"/>
  <c r="C695"/>
  <c r="C690"/>
  <c r="C684"/>
  <c r="C679"/>
  <c r="C673"/>
  <c r="C668"/>
  <c r="C662"/>
  <c r="C657"/>
  <c r="C651"/>
  <c r="C645"/>
  <c r="C640"/>
  <c r="C635"/>
  <c r="C629"/>
  <c r="C623"/>
  <c r="C618"/>
  <c r="C613"/>
  <c r="C607"/>
  <c r="C601"/>
  <c r="C596"/>
  <c r="C590"/>
  <c r="C585"/>
  <c r="C579"/>
  <c r="C574"/>
  <c r="C569"/>
  <c r="C563"/>
  <c r="C558"/>
  <c r="C553"/>
  <c r="C547"/>
  <c r="C543"/>
  <c r="C537"/>
  <c r="C531"/>
  <c r="C526"/>
  <c r="C520"/>
  <c r="C515"/>
  <c r="C510"/>
  <c r="C504"/>
  <c r="C499"/>
  <c r="C493"/>
  <c r="C488"/>
  <c r="C482"/>
  <c r="C476"/>
  <c r="C470"/>
  <c r="C465"/>
  <c r="C459"/>
  <c r="C453"/>
  <c r="C448"/>
  <c r="C442"/>
  <c r="C437"/>
  <c r="C432"/>
  <c r="C426"/>
  <c r="C420"/>
  <c r="C414"/>
  <c r="C409"/>
  <c r="C403"/>
  <c r="C398"/>
  <c r="C392"/>
  <c r="C387"/>
  <c r="C382"/>
  <c r="C378"/>
  <c r="C374"/>
  <c r="C370"/>
  <c r="C366"/>
  <c r="C362"/>
  <c r="C357"/>
  <c r="C353"/>
  <c r="C349"/>
  <c r="C345"/>
  <c r="C341"/>
  <c r="C336"/>
  <c r="C48" i="8"/>
  <c r="B52" i="5"/>
  <c r="E13" i="14"/>
  <c r="C182" i="2"/>
  <c r="C186"/>
  <c r="C190"/>
  <c r="C194"/>
  <c r="C197"/>
  <c r="C201"/>
  <c r="C205"/>
  <c r="C209"/>
  <c r="C212"/>
  <c r="C216"/>
  <c r="C221"/>
  <c r="C224"/>
  <c r="C228"/>
  <c r="C232"/>
  <c r="C236"/>
  <c r="C240"/>
  <c r="C243"/>
  <c r="C247"/>
  <c r="C251"/>
  <c r="C255"/>
  <c r="C259"/>
  <c r="C263"/>
  <c r="C267"/>
  <c r="C271"/>
  <c r="C275"/>
  <c r="C279"/>
  <c r="C283"/>
  <c r="C286"/>
  <c r="C290"/>
  <c r="C294"/>
  <c r="C298"/>
  <c r="C302"/>
  <c r="C306"/>
  <c r="C310"/>
  <c r="C313"/>
  <c r="C317"/>
  <c r="C321"/>
  <c r="C325"/>
  <c r="C329"/>
  <c r="C333"/>
  <c r="C337"/>
  <c r="C340"/>
  <c r="C344"/>
  <c r="C348"/>
  <c r="C352"/>
  <c r="C356"/>
  <c r="C359"/>
  <c r="C363"/>
  <c r="C367"/>
  <c r="C371"/>
  <c r="C375"/>
  <c r="C379"/>
  <c r="C383"/>
  <c r="C386"/>
  <c r="C390"/>
  <c r="C393"/>
  <c r="C396"/>
  <c r="C399"/>
  <c r="C402"/>
  <c r="C405"/>
  <c r="C408"/>
  <c r="C411"/>
  <c r="C415"/>
  <c r="C418"/>
  <c r="C421"/>
  <c r="C424"/>
  <c r="C427"/>
  <c r="C430"/>
  <c r="C433"/>
  <c r="C436"/>
  <c r="C439"/>
  <c r="C443"/>
  <c r="C446"/>
  <c r="C449"/>
  <c r="C452"/>
  <c r="C455"/>
  <c r="C458"/>
  <c r="C462"/>
  <c r="C466"/>
  <c r="C469"/>
  <c r="C472"/>
  <c r="C475"/>
  <c r="C478"/>
  <c r="C481"/>
  <c r="C484"/>
  <c r="C487"/>
  <c r="C491"/>
  <c r="C494"/>
  <c r="C497"/>
  <c r="C500"/>
  <c r="C503"/>
  <c r="C506"/>
  <c r="C509"/>
  <c r="C513"/>
  <c r="C516"/>
  <c r="C519"/>
  <c r="C522"/>
  <c r="C525"/>
  <c r="C528"/>
  <c r="C532"/>
  <c r="C535"/>
  <c r="C538"/>
  <c r="C541"/>
  <c r="C544"/>
  <c r="C548"/>
  <c r="C551"/>
  <c r="C554"/>
  <c r="C557"/>
  <c r="C560"/>
  <c r="C564"/>
  <c r="C567"/>
  <c r="C570"/>
  <c r="C573"/>
  <c r="C576"/>
  <c r="C580"/>
  <c r="C583"/>
  <c r="C586"/>
  <c r="C589"/>
  <c r="C592"/>
  <c r="C595"/>
  <c r="C598"/>
  <c r="C602"/>
  <c r="C605"/>
  <c r="C608"/>
  <c r="C611"/>
  <c r="C614"/>
  <c r="C617"/>
  <c r="C620"/>
  <c r="C624"/>
  <c r="C627"/>
  <c r="C630"/>
  <c r="C633"/>
  <c r="C636"/>
  <c r="C639"/>
  <c r="C642"/>
  <c r="C646"/>
  <c r="C649"/>
  <c r="C652"/>
  <c r="C655"/>
  <c r="C658"/>
  <c r="C661"/>
  <c r="C664"/>
  <c r="C667"/>
  <c r="C671"/>
  <c r="C674"/>
  <c r="C677"/>
  <c r="C680"/>
  <c r="C683"/>
  <c r="C686"/>
  <c r="C689"/>
  <c r="C693"/>
  <c r="C696"/>
  <c r="C699"/>
  <c r="C702"/>
  <c r="C705"/>
  <c r="C708"/>
  <c r="C711"/>
  <c r="C714"/>
  <c r="C717"/>
  <c r="C721"/>
  <c r="C724"/>
  <c r="C727"/>
  <c r="C730"/>
  <c r="C733"/>
  <c r="C736"/>
  <c r="C781"/>
  <c r="C181"/>
  <c r="C185"/>
  <c r="C189"/>
  <c r="C193"/>
  <c r="C198"/>
  <c r="C202"/>
  <c r="C206"/>
  <c r="C211"/>
  <c r="C215"/>
  <c r="C220"/>
  <c r="C225"/>
  <c r="C229"/>
  <c r="C233"/>
  <c r="C237"/>
  <c r="C242"/>
  <c r="C246"/>
  <c r="C250"/>
  <c r="C254"/>
  <c r="C258"/>
  <c r="C262"/>
  <c r="C266"/>
  <c r="C270"/>
  <c r="C274"/>
  <c r="C278"/>
  <c r="C282"/>
  <c r="C287"/>
  <c r="C291"/>
  <c r="C295"/>
  <c r="C299"/>
  <c r="C303"/>
  <c r="C307"/>
  <c r="C312"/>
  <c r="C316"/>
  <c r="C320"/>
  <c r="C324"/>
  <c r="C328"/>
  <c r="C332"/>
  <c r="C339"/>
  <c r="C347"/>
  <c r="C355"/>
  <c r="C364"/>
  <c r="C372"/>
  <c r="C380"/>
  <c r="C389"/>
  <c r="C401"/>
  <c r="C412"/>
  <c r="C423"/>
  <c r="C435"/>
  <c r="C445"/>
  <c r="C456"/>
  <c r="C468"/>
  <c r="C479"/>
  <c r="C490"/>
  <c r="C501"/>
  <c r="C512"/>
  <c r="C523"/>
  <c r="C534"/>
  <c r="C545"/>
  <c r="C555"/>
  <c r="C566"/>
  <c r="C577"/>
  <c r="C588"/>
  <c r="C599"/>
  <c r="C610"/>
  <c r="C621"/>
  <c r="C632"/>
  <c r="C643"/>
  <c r="C654"/>
  <c r="C665"/>
  <c r="C676"/>
  <c r="C687"/>
  <c r="C698"/>
  <c r="C709"/>
  <c r="C720"/>
  <c r="C732"/>
  <c r="C740"/>
  <c r="C744"/>
  <c r="C748"/>
  <c r="C752"/>
  <c r="C756"/>
  <c r="C760"/>
  <c r="C764"/>
  <c r="C768"/>
  <c r="C772"/>
  <c r="C776"/>
  <c r="C780"/>
  <c r="C785"/>
  <c r="C789"/>
  <c r="C793"/>
  <c r="C797"/>
  <c r="C801"/>
  <c r="C805"/>
  <c r="C809"/>
  <c r="C813"/>
  <c r="C817"/>
  <c r="A5" i="11"/>
  <c r="C823" i="2"/>
  <c r="C827"/>
  <c r="C831"/>
  <c r="C835"/>
  <c r="C839"/>
  <c r="C844"/>
  <c r="C852"/>
  <c r="C860"/>
  <c r="C868"/>
  <c r="C876"/>
  <c r="C884"/>
  <c r="C892"/>
  <c r="C900"/>
  <c r="C908"/>
  <c r="C917"/>
  <c r="C925"/>
  <c r="C933"/>
  <c r="C941"/>
  <c r="C949"/>
  <c r="C957"/>
  <c r="C965"/>
  <c r="C973"/>
  <c r="C981"/>
  <c r="C989"/>
  <c r="C997"/>
  <c r="C1005"/>
  <c r="C1013"/>
  <c r="C1021"/>
  <c r="C1029"/>
  <c r="C1037"/>
  <c r="C1045"/>
  <c r="C1053"/>
  <c r="C1061"/>
  <c r="C1069"/>
  <c r="C1077"/>
  <c r="C1085"/>
  <c r="C1093"/>
  <c r="C1101"/>
  <c r="C1109"/>
  <c r="C1117"/>
  <c r="C1125"/>
  <c r="C1133"/>
  <c r="C1141"/>
  <c r="C1149"/>
  <c r="C1157"/>
  <c r="C1165"/>
  <c r="C1173"/>
  <c r="C1181"/>
  <c r="C1189"/>
  <c r="C1202"/>
  <c r="C1218"/>
  <c r="C1234"/>
  <c r="C1250"/>
  <c r="C1266"/>
  <c r="C1282"/>
  <c r="C1299"/>
  <c r="C1315"/>
  <c r="C1331"/>
  <c r="C10"/>
  <c r="C26"/>
  <c r="C42"/>
  <c r="C58"/>
  <c r="C178"/>
  <c r="C162"/>
  <c r="C146"/>
  <c r="C130"/>
  <c r="C113"/>
  <c r="C97"/>
  <c r="C81"/>
  <c r="A3" i="14"/>
  <c r="C75" i="2"/>
  <c r="C79"/>
  <c r="C83"/>
  <c r="C87"/>
  <c r="C91"/>
  <c r="C95"/>
  <c r="C99"/>
  <c r="C103"/>
  <c r="C107"/>
  <c r="C111"/>
  <c r="C115"/>
  <c r="C119"/>
  <c r="C123"/>
  <c r="C128"/>
  <c r="C132"/>
  <c r="C136"/>
  <c r="C140"/>
  <c r="C144"/>
  <c r="C148"/>
  <c r="C152"/>
  <c r="C156"/>
  <c r="C160"/>
  <c r="C164"/>
  <c r="C168"/>
  <c r="C172"/>
  <c r="C176"/>
  <c r="C72"/>
  <c r="C68"/>
  <c r="C64"/>
  <c r="C60"/>
  <c r="C56"/>
  <c r="C52"/>
  <c r="C48"/>
  <c r="C44"/>
  <c r="C40"/>
  <c r="C36"/>
  <c r="C32"/>
  <c r="C28"/>
  <c r="C24"/>
  <c r="C20"/>
  <c r="C16"/>
  <c r="C12"/>
  <c r="C8"/>
  <c r="C4"/>
  <c r="A5" i="9"/>
  <c r="C1333" i="2"/>
  <c r="C1329"/>
  <c r="C1325"/>
  <c r="C1321"/>
  <c r="C1317"/>
  <c r="C1313"/>
  <c r="C1309"/>
  <c r="C1305"/>
  <c r="C1301"/>
  <c r="C1297"/>
  <c r="C1292"/>
  <c r="C1288"/>
  <c r="C1284"/>
  <c r="C1280"/>
  <c r="C1276"/>
  <c r="C1272"/>
  <c r="C1268"/>
  <c r="C1264"/>
  <c r="C1260"/>
  <c r="C1256"/>
  <c r="C1252"/>
  <c r="C1248"/>
  <c r="C1244"/>
  <c r="C1240"/>
  <c r="C1236"/>
  <c r="C1232"/>
  <c r="C1228"/>
  <c r="C1224"/>
  <c r="C1220"/>
  <c r="C1216"/>
  <c r="C1212"/>
  <c r="C1208"/>
  <c r="C1204"/>
  <c r="C1200"/>
  <c r="C1195"/>
  <c r="C1192"/>
  <c r="C1190"/>
  <c r="C1188"/>
  <c r="C1186"/>
  <c r="C1184"/>
  <c r="C1182"/>
  <c r="C1180"/>
  <c r="C1178"/>
  <c r="C1176"/>
  <c r="C1174"/>
  <c r="C1172"/>
  <c r="C1170"/>
  <c r="C1168"/>
  <c r="C1166"/>
  <c r="C1164"/>
  <c r="C1162"/>
  <c r="C1160"/>
  <c r="C1158"/>
  <c r="C1156"/>
  <c r="C1154"/>
  <c r="C1152"/>
  <c r="C1150"/>
  <c r="C1148"/>
  <c r="C1146"/>
  <c r="C1144"/>
  <c r="C1142"/>
  <c r="C1140"/>
  <c r="C1138"/>
  <c r="C1136"/>
  <c r="C1134"/>
  <c r="C1132"/>
  <c r="C1130"/>
  <c r="C1128"/>
  <c r="C1126"/>
  <c r="C1124"/>
  <c r="C1122"/>
  <c r="C1120"/>
  <c r="C1118"/>
  <c r="C1116"/>
  <c r="C1114"/>
  <c r="C1112"/>
  <c r="C1110"/>
  <c r="C1108"/>
  <c r="C1106"/>
  <c r="C1104"/>
  <c r="C1102"/>
  <c r="C1100"/>
  <c r="C1098"/>
  <c r="C1096"/>
  <c r="C1094"/>
  <c r="C1092"/>
  <c r="C1090"/>
  <c r="C1088"/>
  <c r="C1086"/>
  <c r="C1084"/>
  <c r="C1082"/>
  <c r="C1080"/>
  <c r="C1078"/>
  <c r="C1076"/>
  <c r="C1074"/>
  <c r="C1072"/>
  <c r="C1070"/>
  <c r="C1068"/>
  <c r="C1066"/>
  <c r="C1064"/>
  <c r="C1062"/>
  <c r="C1060"/>
  <c r="C1058"/>
  <c r="C1056"/>
  <c r="C1054"/>
  <c r="C1052"/>
  <c r="C1050"/>
  <c r="C1048"/>
  <c r="C1046"/>
  <c r="C1044"/>
  <c r="C1042"/>
  <c r="C1040"/>
  <c r="C1038"/>
  <c r="C1036"/>
  <c r="C1034"/>
  <c r="C1032"/>
  <c r="C1030"/>
  <c r="C1028"/>
  <c r="C1026"/>
  <c r="C1024"/>
  <c r="C1022"/>
  <c r="C1020"/>
  <c r="C1018"/>
  <c r="C1016"/>
  <c r="C1014"/>
  <c r="C1012"/>
  <c r="C1010"/>
  <c r="C1008"/>
  <c r="C1006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70"/>
  <c r="C968"/>
  <c r="C966"/>
  <c r="C964"/>
  <c r="C962"/>
  <c r="C960"/>
  <c r="C958"/>
  <c r="C956"/>
  <c r="C954"/>
  <c r="C952"/>
  <c r="C950"/>
  <c r="C948"/>
  <c r="C946"/>
  <c r="C944"/>
  <c r="C942"/>
  <c r="C940"/>
  <c r="C938"/>
  <c r="C936"/>
  <c r="C934"/>
  <c r="C932"/>
  <c r="C930"/>
  <c r="C928"/>
  <c r="C926"/>
  <c r="C924"/>
  <c r="C922"/>
  <c r="C920"/>
  <c r="C918"/>
  <c r="C916"/>
  <c r="C914"/>
  <c r="C912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C865"/>
  <c r="C863"/>
  <c r="C861"/>
  <c r="C859"/>
  <c r="C857"/>
  <c r="C855"/>
  <c r="C853"/>
  <c r="C851"/>
  <c r="C849"/>
  <c r="C847"/>
  <c r="C845"/>
  <c r="C843"/>
  <c r="H69"/>
  <c r="H570"/>
  <c r="D12" i="14"/>
  <c r="H569" i="2"/>
  <c r="B54" i="6"/>
  <c r="B31" i="10"/>
  <c r="D13" i="14"/>
  <c r="Q16" i="8"/>
  <c r="H856" i="2" s="1"/>
  <c r="Q42" i="8"/>
  <c r="H879" i="2" s="1"/>
  <c r="H218"/>
  <c r="Q13" i="8"/>
  <c r="H853" i="2" s="1"/>
  <c r="Q27" i="8"/>
  <c r="H865" i="2" s="1"/>
  <c r="H764"/>
  <c r="H785"/>
  <c r="C1194"/>
  <c r="C1197"/>
  <c r="C1199"/>
  <c r="C1201"/>
  <c r="C1203"/>
  <c r="C1205"/>
  <c r="C1207"/>
  <c r="C1209"/>
  <c r="C1211"/>
  <c r="C1213"/>
  <c r="C1215"/>
  <c r="C1217"/>
  <c r="C1219"/>
  <c r="C1221"/>
  <c r="C1223"/>
  <c r="C1225"/>
  <c r="C1227"/>
  <c r="C1229"/>
  <c r="C1231"/>
  <c r="C1233"/>
  <c r="C1235"/>
  <c r="C1237"/>
  <c r="C1239"/>
  <c r="C1241"/>
  <c r="C1243"/>
  <c r="C1245"/>
  <c r="C1247"/>
  <c r="C1249"/>
  <c r="C1251"/>
  <c r="C1253"/>
  <c r="C1255"/>
  <c r="C1257"/>
  <c r="C1259"/>
  <c r="C1261"/>
  <c r="C1263"/>
  <c r="C1265"/>
  <c r="C1267"/>
  <c r="C1269"/>
  <c r="C1271"/>
  <c r="C1273"/>
  <c r="C1275"/>
  <c r="C1277"/>
  <c r="C1279"/>
  <c r="C1281"/>
  <c r="C1283"/>
  <c r="C1285"/>
  <c r="C1287"/>
  <c r="C1289"/>
  <c r="C1291"/>
  <c r="C1293"/>
  <c r="C1296"/>
  <c r="C1298"/>
  <c r="C1300"/>
  <c r="C1302"/>
  <c r="C1304"/>
  <c r="C1306"/>
  <c r="C1308"/>
  <c r="C1310"/>
  <c r="C1312"/>
  <c r="C1314"/>
  <c r="C1316"/>
  <c r="C1318"/>
  <c r="C1320"/>
  <c r="C1322"/>
  <c r="C1324"/>
  <c r="C1326"/>
  <c r="C1328"/>
  <c r="C1330"/>
  <c r="C1332"/>
  <c r="C1334"/>
  <c r="A5" i="8"/>
  <c r="A5" i="10"/>
  <c r="C3" i="2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179"/>
  <c r="C177"/>
  <c r="C175"/>
  <c r="C173"/>
  <c r="C171"/>
  <c r="C169"/>
  <c r="C167"/>
  <c r="C165"/>
  <c r="C163"/>
  <c r="C161"/>
  <c r="C159"/>
  <c r="C157"/>
  <c r="C155"/>
  <c r="C153"/>
  <c r="C151"/>
  <c r="C149"/>
  <c r="C147"/>
  <c r="C145"/>
  <c r="C143"/>
  <c r="C141"/>
  <c r="C139"/>
  <c r="C137"/>
  <c r="C135"/>
  <c r="C133"/>
  <c r="C131"/>
  <c r="C129"/>
  <c r="C127"/>
  <c r="C124"/>
  <c r="C122"/>
  <c r="C120"/>
  <c r="C118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B100" i="4"/>
  <c r="N19" i="8"/>
  <c r="H769" i="2" s="1"/>
  <c r="H554"/>
  <c r="H579"/>
  <c r="D3" i="12"/>
  <c r="D31" i="7"/>
  <c r="H258" i="2" s="1"/>
  <c r="B151" i="11"/>
  <c r="F17" i="7"/>
  <c r="F31" s="1"/>
  <c r="F34" s="1"/>
  <c r="H305" i="2" s="1"/>
  <c r="J15" i="8"/>
  <c r="H645" i="2" s="1"/>
  <c r="J13" i="8"/>
  <c r="H643" i="2" s="1"/>
  <c r="R24" i="8"/>
  <c r="H892" i="2" s="1"/>
  <c r="C46" i="8"/>
  <c r="B50" i="5"/>
  <c r="H558" i="2"/>
  <c r="H161"/>
  <c r="H82"/>
  <c r="D9" i="14"/>
  <c r="R38" i="8"/>
  <c r="H905" i="2" s="1"/>
  <c r="D44" i="6"/>
  <c r="D46" s="1"/>
  <c r="Q12" i="8"/>
  <c r="H852" i="2" s="1"/>
  <c r="Q15" i="8"/>
  <c r="H855" i="2" s="1"/>
  <c r="E92" i="9"/>
  <c r="E87" s="1"/>
  <c r="H1124" i="2" s="1"/>
  <c r="G17" i="7"/>
  <c r="H310" i="2" s="1"/>
  <c r="E77" i="9"/>
  <c r="H1114" i="2" s="1"/>
  <c r="Q39" i="8"/>
  <c r="H876" i="2" s="1"/>
  <c r="H781"/>
  <c r="E14" i="14"/>
  <c r="D14" s="1"/>
  <c r="E41" i="8"/>
  <c r="H518" i="2" s="1"/>
  <c r="L19" i="7"/>
  <c r="H422" i="2" s="1"/>
  <c r="H772"/>
  <c r="N28" i="8"/>
  <c r="H776" i="2" s="1"/>
  <c r="E79" i="11"/>
  <c r="H1320" i="2" s="1"/>
  <c r="M31" i="7"/>
  <c r="M34" s="1"/>
  <c r="H459" i="2" s="1"/>
  <c r="J17" i="7"/>
  <c r="H376" i="2" s="1"/>
  <c r="G71" i="4"/>
  <c r="H120" i="2" s="1"/>
  <c r="C44" i="6"/>
  <c r="H212" i="2" s="1"/>
  <c r="G28" i="8"/>
  <c r="H566" i="2" s="1"/>
  <c r="J39" i="8"/>
  <c r="H666" i="2" s="1"/>
  <c r="H577"/>
  <c r="J17" i="8"/>
  <c r="H647" i="2" s="1"/>
  <c r="H240"/>
  <c r="J12" i="8"/>
  <c r="H642" i="2" s="1"/>
  <c r="E40" i="9"/>
  <c r="H1001" i="2" s="1"/>
  <c r="E26" i="9"/>
  <c r="H987" i="2" s="1"/>
  <c r="H438"/>
  <c r="C79" i="11"/>
  <c r="H1300" i="2" s="1"/>
  <c r="L18" i="7"/>
  <c r="H421" i="2" s="1"/>
  <c r="D45" i="9"/>
  <c r="H974" i="2" s="1"/>
  <c r="H1172"/>
  <c r="H771"/>
  <c r="E149" i="11"/>
  <c r="H1325" i="2" s="1"/>
  <c r="H1167"/>
  <c r="F98" i="9"/>
  <c r="H1178" i="2" s="1"/>
  <c r="H561"/>
  <c r="J26" i="8"/>
  <c r="H654" i="2" s="1"/>
  <c r="C46" i="4"/>
  <c r="H33" i="2" s="1"/>
  <c r="E35" i="9"/>
  <c r="H996" i="2" s="1"/>
  <c r="H773"/>
  <c r="H17" i="7"/>
  <c r="H332" i="2" s="1"/>
  <c r="E73" i="9"/>
  <c r="H1110" i="2" s="1"/>
  <c r="L13" i="7"/>
  <c r="H416" i="2" s="1"/>
  <c r="Q20" i="8"/>
  <c r="H860" i="2" s="1"/>
  <c r="Q33" i="8"/>
  <c r="H870" i="2" s="1"/>
  <c r="R23" i="8"/>
  <c r="H761" i="2"/>
  <c r="F27" i="11"/>
  <c r="H1326" i="2" s="1"/>
  <c r="E15" i="14"/>
  <c r="D15" s="1"/>
  <c r="D43" i="8"/>
  <c r="H490" i="2" s="1"/>
  <c r="N30" i="8"/>
  <c r="H777" i="2" s="1"/>
  <c r="E58" i="9"/>
  <c r="H1098" i="2" s="1"/>
  <c r="G19" i="8"/>
  <c r="H1086" i="2"/>
  <c r="H560"/>
  <c r="H562"/>
  <c r="K17" i="7"/>
  <c r="C85" i="4"/>
  <c r="H574" i="2"/>
  <c r="I18" i="10"/>
  <c r="H1286" i="2" s="1"/>
  <c r="F44" i="11"/>
  <c r="H1327" i="2" s="1"/>
  <c r="F78" i="11"/>
  <c r="H1329" i="2" s="1"/>
  <c r="H875"/>
  <c r="D21" i="9"/>
  <c r="C68"/>
  <c r="H1022" i="2" s="1"/>
  <c r="D68" i="9"/>
  <c r="H1065" i="2" s="1"/>
  <c r="F68" i="9"/>
  <c r="H1151" i="2" s="1"/>
  <c r="H79"/>
  <c r="F114" i="11"/>
  <c r="H1332" i="2" s="1"/>
  <c r="G31" i="7"/>
  <c r="G34" s="1"/>
  <c r="H327" i="2" s="1"/>
  <c r="H660"/>
  <c r="I41" i="8"/>
  <c r="H638" i="2" s="1"/>
  <c r="J34" i="8"/>
  <c r="H661" i="2" s="1"/>
  <c r="F131" i="11"/>
  <c r="H1333" i="2" s="1"/>
  <c r="F148" i="11"/>
  <c r="H1334" i="2" s="1"/>
  <c r="H871"/>
  <c r="H784"/>
  <c r="J16" i="8"/>
  <c r="H646" i="2" s="1"/>
  <c r="Q18" i="8"/>
  <c r="H858" i="2" s="1"/>
  <c r="J31" i="8"/>
  <c r="H658" i="2" s="1"/>
  <c r="Q31" i="8"/>
  <c r="H868" i="2" s="1"/>
  <c r="F107" i="9"/>
  <c r="H1195" i="2" s="1"/>
  <c r="B153" i="11"/>
  <c r="H650" i="2"/>
  <c r="H653"/>
  <c r="R25" i="8"/>
  <c r="H893" i="2" s="1"/>
  <c r="H874"/>
  <c r="R37" i="8"/>
  <c r="H904" i="2" s="1"/>
  <c r="D94" i="4"/>
  <c r="C21" i="9"/>
  <c r="H921" i="2" s="1"/>
  <c r="H1296"/>
  <c r="H1244"/>
  <c r="C45" i="9"/>
  <c r="H942" i="2" s="1"/>
  <c r="N35" i="8"/>
  <c r="H563" i="2"/>
  <c r="R22" i="8"/>
  <c r="H891" i="2" s="1"/>
  <c r="E54" i="9"/>
  <c r="H1094" i="2" s="1"/>
  <c r="G35" i="8"/>
  <c r="H37" i="4"/>
  <c r="H95" s="1"/>
  <c r="L26" i="7"/>
  <c r="H429" i="2" s="1"/>
  <c r="J11" i="8"/>
  <c r="E13" i="9"/>
  <c r="H977" i="2" s="1"/>
  <c r="E18" i="9"/>
  <c r="F61" i="11"/>
  <c r="H1328" i="2" s="1"/>
  <c r="F97" i="11"/>
  <c r="H1331" i="2" s="1"/>
  <c r="C87" i="9"/>
  <c r="H1038" i="2" s="1"/>
  <c r="D98" i="9"/>
  <c r="H918" i="2"/>
  <c r="G56" i="4"/>
  <c r="Q17" i="8"/>
  <c r="H857" i="2" s="1"/>
  <c r="C31" i="5"/>
  <c r="G33" s="1"/>
  <c r="H171" i="2" s="1"/>
  <c r="D31" i="5"/>
  <c r="B56" i="6"/>
  <c r="B113" i="9"/>
  <c r="H11" i="2"/>
  <c r="D15" i="12"/>
  <c r="H219" i="2"/>
  <c r="L14" i="7"/>
  <c r="H417" i="2" s="1"/>
  <c r="Q26" i="8"/>
  <c r="H774" i="2"/>
  <c r="H596"/>
  <c r="G30" i="8"/>
  <c r="H477" i="2"/>
  <c r="H837"/>
  <c r="P41" i="8"/>
  <c r="H1120" i="2"/>
  <c r="E82" i="9"/>
  <c r="H1304" i="2"/>
  <c r="C149" i="11"/>
  <c r="H1305" i="2" s="1"/>
  <c r="R15" i="8"/>
  <c r="H885" i="2" s="1"/>
  <c r="R14" i="8"/>
  <c r="H884" i="2" s="1"/>
  <c r="R42" i="8"/>
  <c r="H909" i="2" s="1"/>
  <c r="D56" i="4"/>
  <c r="L23" i="7"/>
  <c r="H426" i="2" s="1"/>
  <c r="F41" i="8"/>
  <c r="H41"/>
  <c r="H608" i="2" s="1"/>
  <c r="M41" i="8"/>
  <c r="Q32"/>
  <c r="H869" i="2" s="1"/>
  <c r="J36" i="8"/>
  <c r="Q36"/>
  <c r="H873" i="2" s="1"/>
  <c r="H575"/>
  <c r="H648"/>
  <c r="H488"/>
  <c r="G34" i="4"/>
  <c r="H87" i="2"/>
  <c r="H350"/>
  <c r="I17" i="7"/>
  <c r="J27" i="8"/>
  <c r="H565" i="2"/>
  <c r="H687"/>
  <c r="K41" i="8"/>
  <c r="L41"/>
  <c r="H717" i="2"/>
  <c r="H807"/>
  <c r="O41" i="8"/>
  <c r="Q40"/>
  <c r="H787" i="2"/>
  <c r="H1252"/>
  <c r="I27" i="10"/>
  <c r="H1294" i="2" s="1"/>
  <c r="R32" i="8"/>
  <c r="H899" i="2" s="1"/>
  <c r="C31" i="7"/>
  <c r="E17"/>
  <c r="H170" i="2" l="1"/>
  <c r="H302"/>
  <c r="D34" i="7"/>
  <c r="H261" i="2" s="1"/>
  <c r="H288"/>
  <c r="R13" i="8"/>
  <c r="H883" i="2" s="1"/>
  <c r="Q19" i="8"/>
  <c r="H859" i="2" s="1"/>
  <c r="G41" i="8"/>
  <c r="H578" i="2" s="1"/>
  <c r="H1129"/>
  <c r="E43" i="8"/>
  <c r="H520" i="2" s="1"/>
  <c r="C46" i="6"/>
  <c r="H214" i="2" s="1"/>
  <c r="H31" i="7"/>
  <c r="H346" i="2" s="1"/>
  <c r="R18" i="8"/>
  <c r="H888" i="2" s="1"/>
  <c r="R39" i="8"/>
  <c r="H906" i="2" s="1"/>
  <c r="J31" i="7"/>
  <c r="J34" s="1"/>
  <c r="H393" i="2" s="1"/>
  <c r="R12" i="8"/>
  <c r="H882" i="2" s="1"/>
  <c r="H390"/>
  <c r="H456"/>
  <c r="R16" i="8"/>
  <c r="H886" i="2" s="1"/>
  <c r="Q28" i="8"/>
  <c r="H866" i="2" s="1"/>
  <c r="C98" i="9"/>
  <c r="H1049" i="2" s="1"/>
  <c r="E45" i="9"/>
  <c r="H1006" i="2" s="1"/>
  <c r="Q30" i="8"/>
  <c r="H867" i="2" s="1"/>
  <c r="G79" i="4"/>
  <c r="D11" i="12" s="1"/>
  <c r="D95" i="4"/>
  <c r="F99" i="9"/>
  <c r="H1179" i="2" s="1"/>
  <c r="C56" i="4"/>
  <c r="H41" i="2" s="1"/>
  <c r="R20" i="8"/>
  <c r="H890" i="2" s="1"/>
  <c r="J28" i="8"/>
  <c r="H143" i="2"/>
  <c r="E10" i="14"/>
  <c r="D10" s="1"/>
  <c r="R17" i="8"/>
  <c r="H887" i="2" s="1"/>
  <c r="E21" i="9"/>
  <c r="H985" i="2" s="1"/>
  <c r="L17" i="7"/>
  <c r="H420" i="2" s="1"/>
  <c r="H324"/>
  <c r="F79" i="11"/>
  <c r="H1330" i="2" s="1"/>
  <c r="F149" i="11"/>
  <c r="H1335" i="2" s="1"/>
  <c r="I43" i="8"/>
  <c r="H640" i="2" s="1"/>
  <c r="C46" i="9"/>
  <c r="H943" i="2" s="1"/>
  <c r="H982"/>
  <c r="R33" i="8"/>
  <c r="H900" i="2" s="1"/>
  <c r="H34" i="7"/>
  <c r="H349" i="2" s="1"/>
  <c r="C94" i="4"/>
  <c r="H64" i="2"/>
  <c r="R31" i="8"/>
  <c r="H898" i="2" s="1"/>
  <c r="R34" i="8"/>
  <c r="H901" i="2" s="1"/>
  <c r="H398"/>
  <c r="K31" i="7"/>
  <c r="H559" i="2"/>
  <c r="J19" i="8"/>
  <c r="E68" i="9"/>
  <c r="H1108" i="2" s="1"/>
  <c r="H953"/>
  <c r="D46" i="9"/>
  <c r="H975" i="2" s="1"/>
  <c r="D13" i="12"/>
  <c r="J35" i="8"/>
  <c r="H572" i="2"/>
  <c r="Q35" i="8"/>
  <c r="H872" i="2" s="1"/>
  <c r="H782"/>
  <c r="H641"/>
  <c r="R11" i="8"/>
  <c r="H881" i="2" s="1"/>
  <c r="C99" i="9"/>
  <c r="H1050" i="2" s="1"/>
  <c r="D99" i="9"/>
  <c r="H1093" i="2" s="1"/>
  <c r="H1092"/>
  <c r="H107"/>
  <c r="C36" i="5"/>
  <c r="C33"/>
  <c r="H144" i="2" s="1"/>
  <c r="D33" i="5"/>
  <c r="D36"/>
  <c r="H33"/>
  <c r="H877" i="2"/>
  <c r="R40" i="8"/>
  <c r="H907" i="2" s="1"/>
  <c r="H655"/>
  <c r="R27" i="8"/>
  <c r="H895" i="2" s="1"/>
  <c r="H93"/>
  <c r="G37" i="4"/>
  <c r="H818" i="2"/>
  <c r="O43" i="8"/>
  <c r="H820" i="2" s="1"/>
  <c r="N41" i="8"/>
  <c r="H698" i="2"/>
  <c r="K43" i="8"/>
  <c r="H700" i="2" s="1"/>
  <c r="H354"/>
  <c r="I31" i="7"/>
  <c r="H663" i="2"/>
  <c r="R36" i="8"/>
  <c r="H903" i="2" s="1"/>
  <c r="M43" i="8"/>
  <c r="H760" i="2" s="1"/>
  <c r="H758"/>
  <c r="H548"/>
  <c r="F43" i="8"/>
  <c r="H550" i="2" s="1"/>
  <c r="H567"/>
  <c r="J30" i="8"/>
  <c r="R26"/>
  <c r="H894" i="2" s="1"/>
  <c r="H864"/>
  <c r="L43" i="8"/>
  <c r="H730" i="2" s="1"/>
  <c r="H728"/>
  <c r="E98" i="9"/>
  <c r="H1119" i="2"/>
  <c r="P43" i="8"/>
  <c r="H850" i="2" s="1"/>
  <c r="H848"/>
  <c r="H43" i="8"/>
  <c r="H610" i="2" s="1"/>
  <c r="C34" i="7"/>
  <c r="H236" i="2"/>
  <c r="E31" i="7"/>
  <c r="H266" i="2"/>
  <c r="G43" i="8" l="1"/>
  <c r="H580" i="2" s="1"/>
  <c r="C95" i="4"/>
  <c r="C6" i="14" s="1"/>
  <c r="J41" i="8"/>
  <c r="H668" i="2" s="1"/>
  <c r="D5" i="12"/>
  <c r="E46" i="9"/>
  <c r="H1007" i="2" s="1"/>
  <c r="L31" i="7"/>
  <c r="H434" i="2" s="1"/>
  <c r="H124"/>
  <c r="D12" i="12"/>
  <c r="H656" i="2"/>
  <c r="R28" i="8"/>
  <c r="H896" i="2" s="1"/>
  <c r="H71"/>
  <c r="D10" i="12"/>
  <c r="H649" i="2"/>
  <c r="R19" i="8"/>
  <c r="H889" i="2" s="1"/>
  <c r="H412"/>
  <c r="K34" i="7"/>
  <c r="H415" i="2" s="1"/>
  <c r="H662"/>
  <c r="R35" i="8"/>
  <c r="H902" i="2" s="1"/>
  <c r="D8" i="12"/>
  <c r="H147" i="2"/>
  <c r="G37" i="5"/>
  <c r="C37"/>
  <c r="C42"/>
  <c r="D42"/>
  <c r="D37"/>
  <c r="D45"/>
  <c r="H37"/>
  <c r="H42" s="1"/>
  <c r="H1135" i="2"/>
  <c r="E99" i="9"/>
  <c r="H1136" i="2" s="1"/>
  <c r="I34" i="7"/>
  <c r="H371" i="2" s="1"/>
  <c r="H368"/>
  <c r="H788"/>
  <c r="Q41" i="8"/>
  <c r="N43"/>
  <c r="H790" i="2" s="1"/>
  <c r="R30" i="8"/>
  <c r="H897" i="2" s="1"/>
  <c r="H657"/>
  <c r="G95" i="4"/>
  <c r="D18" i="12"/>
  <c r="C11" i="14"/>
  <c r="C7"/>
  <c r="D7" s="1"/>
  <c r="H94" i="2"/>
  <c r="D4" i="12"/>
  <c r="H239" i="2"/>
  <c r="E34" i="7"/>
  <c r="H283" i="2" s="1"/>
  <c r="H280"/>
  <c r="H44" i="5" l="1"/>
  <c r="H72" i="2"/>
  <c r="D19" i="12"/>
  <c r="D16"/>
  <c r="D6"/>
  <c r="D20" s="1"/>
  <c r="J43" i="8"/>
  <c r="H670" i="2" s="1"/>
  <c r="R41" i="8"/>
  <c r="H908" i="2" s="1"/>
  <c r="H175"/>
  <c r="G42" i="5"/>
  <c r="G44" s="1"/>
  <c r="H178" i="2" s="1"/>
  <c r="C45" i="5"/>
  <c r="H156" i="2" s="1"/>
  <c r="H153"/>
  <c r="H148"/>
  <c r="D21" i="12"/>
  <c r="H45" i="5"/>
  <c r="D44"/>
  <c r="H125" i="2"/>
  <c r="E6" i="14"/>
  <c r="D6" s="1"/>
  <c r="H878" i="2"/>
  <c r="Q43" i="8"/>
  <c r="H880" i="2" s="1"/>
  <c r="L34" i="7"/>
  <c r="R43" i="8" l="1"/>
  <c r="H910" i="2" s="1"/>
  <c r="D24" i="12"/>
  <c r="D23"/>
  <c r="D22"/>
  <c r="G45" i="5"/>
  <c r="H179" i="2" s="1"/>
  <c r="C44" i="5"/>
  <c r="H176" i="2"/>
  <c r="E11" i="14"/>
  <c r="D11" s="1"/>
  <c r="H437" i="2"/>
  <c r="E8" i="14" l="1"/>
  <c r="D8" s="1"/>
  <c r="H155" i="2"/>
</calcChain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<sst xmlns="http://schemas.openxmlformats.org/spreadsheetml/2006/main" count="4306" uniqueCount="1003">
  <si>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</si>
  <si>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</si>
  <si>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</si>
  <si>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</si>
  <si>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</si>
  <si>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</si>
  <si>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</si>
  <si>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</si>
  <si>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</si>
  <si>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</si>
  <si>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</si>
  <si>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</si>
  <si>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</si>
  <si>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</si>
  <si>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</si>
  <si>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</si>
  <si>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</si>
  <si>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</si>
  <si>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</si>
  <si>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</si>
  <si>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</si>
  <si>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</si>
  <si>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</si>
  <si>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</si>
  <si>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</si>
  <si>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</si>
  <si>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</si>
  <si>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</si>
  <si>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</si>
  <si>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</si>
  <si>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</si>
  <si>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</si>
  <si>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</si>
  <si>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</si>
  <si>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</si>
  <si>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</si>
  <si>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</si>
  <si>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</si>
  <si>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</si>
  <si>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</si>
  <si>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</si>
  <si>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</si>
  <si>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</si>
  <si>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</si>
  <si>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</si>
  <si>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</si>
  <si>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</si>
  <si>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</si>
  <si>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</si>
  <si>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</si>
  <si>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</si>
  <si>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</si>
  <si>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</si>
  <si>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</si>
  <si>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</si>
  <si>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</si>
  <si>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</si>
  <si>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</si>
  <si>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</si>
  <si>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</si>
  <si>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</si>
  <si>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</si>
  <si>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</si>
  <si>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</si>
  <si>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</si>
  <si>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</si>
  <si>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</si>
  <si>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</si>
  <si>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</si>
  <si>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</si>
  <si>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</si>
  <si>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</si>
  <si>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</si>
  <si>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</si>
  <si>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</si>
  <si>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</si>
  <si>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</si>
  <si>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</si>
  <si>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</si>
  <si>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</si>
  <si>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</si>
  <si>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</si>
  <si>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</si>
  <si>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</si>
  <si>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</si>
  <si>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</si>
  <si>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</si>
  <si>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</si>
  <si>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</si>
  <si>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</si>
  <si>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</si>
  <si>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</si>
  <si>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</si>
  <si>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</si>
  <si>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</si>
  <si>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</si>
  <si>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</si>
  <si>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</si>
  <si>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</si>
  <si>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</si>
  <si>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</si>
  <si>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</si>
  <si>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</si>
  <si>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</si>
  <si>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</si>
  <si>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</si>
  <si>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</si>
  <si>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</si>
  <si>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</si>
  <si>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</si>
  <si>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</si>
  <si>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</si>
  <si>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</si>
  <si>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</si>
  <si>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</si>
  <si>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</si>
  <si>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</si>
  <si>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</si>
  <si>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</si>
  <si>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</si>
  <si>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</si>
  <si>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</si>
  <si>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</si>
  <si>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</si>
  <si>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</si>
  <si>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</si>
  <si>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</si>
  <si>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</si>
  <si>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</si>
  <si>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</si>
  <si>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</si>
  <si>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</si>
  <si>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</si>
  <si>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</si>
  <si>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</si>
  <si>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</si>
  <si>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</si>
  <si>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</si>
  <si>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</si>
  <si>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</si>
  <si>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</si>
  <si>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</si>
  <si>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</si>
  <si>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</si>
  <si>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</si>
  <si>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</si>
  <si>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</si>
  <si>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</si>
  <si>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</si>
  <si>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</si>
  <si>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</si>
  <si>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</si>
  <si>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</si>
  <si>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</si>
  <si>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</si>
  <si>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</si>
  <si>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</si>
  <si>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</si>
  <si>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</si>
  <si>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</si>
  <si>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</si>
  <si>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</si>
  <si>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</si>
  <si>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</si>
  <si>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</si>
  <si>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</si>
  <si>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</si>
  <si>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</si>
  <si>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</si>
  <si>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</si>
  <si>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</si>
  <si>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</si>
  <si>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</si>
  <si>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</si>
  <si>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</si>
  <si>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</si>
  <si>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</si>
  <si>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</si>
  <si>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</si>
  <si>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</si>
  <si>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</si>
  <si>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</si>
  <si>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</si>
  <si>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</si>
  <si>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</si>
  <si>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</si>
  <si>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</si>
  <si>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</si>
  <si>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</si>
  <si>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</si>
  <si>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</si>
  <si>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</si>
  <si>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</si>
  <si>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</si>
  <si>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</si>
  <si>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</si>
  <si>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</si>
  <si>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</si>
  <si>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</si>
  <si>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</si>
  <si>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</si>
  <si>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</si>
  <si>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</si>
  <si>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</si>
  <si>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</si>
  <si>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</si>
  <si>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</si>
  <si>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</si>
  <si>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</si>
  <si>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</si>
  <si>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</si>
  <si>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</si>
  <si>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</si>
  <si>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</si>
  <si>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</si>
  <si>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</si>
  <si>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</si>
  <si>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</si>
  <si>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</si>
  <si>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</si>
  <si>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</si>
  <si>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</si>
  <si>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</si>
  <si>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</si>
  <si>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</si>
  <si>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</si>
  <si>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</si>
  <si>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</si>
  <si>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</si>
  <si>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</si>
  <si>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</si>
  <si>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</si>
  <si>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</si>
  <si>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</si>
  <si>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</si>
  <si>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</si>
  <si>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</si>
  <si>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</si>
  <si>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</si>
  <si>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</si>
  <si>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</si>
  <si>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</si>
  <si>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</si>
  <si>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</si>
  <si>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</si>
  <si>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</si>
  <si>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</si>
  <si>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</si>
  <si>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</si>
  <si>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</si>
  <si>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</si>
  <si>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</si>
  <si>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</si>
  <si>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</si>
  <si>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</si>
  <si>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</si>
  <si>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</si>
  <si>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</si>
  <si>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</si>
  <si>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</si>
  <si>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</si>
  <si>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</si>
  <si>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</si>
  <si>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</si>
  <si>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</si>
  <si>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</si>
  <si>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</si>
  <si>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</si>
  <si>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</si>
  <si>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</si>
  <si>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</si>
  <si>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</si>
  <si>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</si>
  <si>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</si>
  <si>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</si>
  <si>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</si>
  <si>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</si>
  <si>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</si>
  <si>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</si>
  <si>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</si>
  <si>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</si>
  <si>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</si>
  <si>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</si>
  <si>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</si>
  <si>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</si>
  <si>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</si>
  <si>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</si>
  <si>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</si>
  <si>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</si>
  <si>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</si>
  <si>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</si>
  <si>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</si>
  <si>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</si>
  <si>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</si>
  <si>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</si>
  <si>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</si>
  <si>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</si>
  <si>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</si>
  <si>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</si>
  <si>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</si>
  <si>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</si>
  <si>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</si>
  <si>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</si>
  <si>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</si>
  <si>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</si>
  <si>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</si>
  <si>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</si>
  <si>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</si>
  <si>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</si>
  <si>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</si>
  <si>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</si>
  <si>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</si>
  <si>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</si>
  <si>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</si>
  <si>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</si>
  <si>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</si>
  <si>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</si>
  <si>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</si>
  <si>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</si>
  <si>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</si>
  <si>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</si>
  <si>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</si>
  <si>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</si>
  <si>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</si>
  <si>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</si>
  <si>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</si>
  <si>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</si>
  <si>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</si>
  <si>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</si>
  <si>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</si>
  <si>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</si>
  <si>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</si>
  <si>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</si>
  <si>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</si>
  <si>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</si>
  <si>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</si>
  <si>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</si>
  <si>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</si>
  <si>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</si>
  <si>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</si>
  <si>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</si>
  <si>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</si>
  <si>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</si>
  <si>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</si>
  <si>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</si>
  <si>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</si>
  <si>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</si>
  <si>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</si>
  <si>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</si>
  <si>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</si>
  <si>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</si>
  <si>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</si>
  <si>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</si>
  <si>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</si>
  <si>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</si>
  <si>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</si>
  <si>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</si>
  <si>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</si>
  <si>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</si>
  <si>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</si>
  <si>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</si>
  <si>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</si>
  <si>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</si>
  <si>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</si>
  <si>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</si>
  <si>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</si>
  <si>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</si>
  <si>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</si>
  <si>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</si>
  <si>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</si>
  <si>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</si>
  <si>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</si>
  <si>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</si>
  <si>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</si>
  <si>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</si>
  <si>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</si>
  <si>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</si>
  <si>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</si>
  <si>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</si>
  <si>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</si>
  <si>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</si>
  <si>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</si>
  <si>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</si>
  <si>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</si>
  <si>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</si>
  <si>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</si>
  <si>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</si>
  <si>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</si>
  <si>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</si>
  <si>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</si>
  <si>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</si>
  <si>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</si>
  <si>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</si>
  <si>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</si>
  <si>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</si>
  <si>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</si>
  <si>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</si>
  <si>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</si>
  <si>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</si>
  <si>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</si>
  <si>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</si>
  <si>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</si>
  <si>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</si>
  <si>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</si>
  <si>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</si>
  <si>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</si>
  <si>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</si>
  <si>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</si>
  <si>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</si>
  <si>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</si>
  <si>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</si>
  <si>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</si>
  <si>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</si>
  <si>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</si>
  <si>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</si>
  <si>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</si>
  <si>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</si>
  <si>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</si>
  <si>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</si>
  <si>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</si>
  <si>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</si>
  <si>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</si>
  <si>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</si>
  <si>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</si>
  <si>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</si>
  <si>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</si>
  <si>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</si>
  <si>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</si>
  <si>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</si>
  <si>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</si>
  <si>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</si>
  <si>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</si>
  <si>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</si>
  <si>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</si>
  <si>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</si>
  <si>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</si>
  <si>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</si>
  <si>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</si>
  <si>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</si>
  <si>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</si>
  <si>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</si>
  <si>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</si>
  <si>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</si>
  <si>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</si>
  <si>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</si>
  <si>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</si>
  <si>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</si>
  <si>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</si>
  <si>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</si>
  <si>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</si>
  <si>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</si>
  <si>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</si>
  <si>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</si>
  <si>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</si>
  <si>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</si>
  <si>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</si>
  <si>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</si>
  <si>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</si>
  <si>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</si>
  <si>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</si>
  <si>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</si>
  <si>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</si>
  <si>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</si>
  <si>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</si>
  <si>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</si>
  <si>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</si>
  <si>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</si>
  <si>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</si>
  <si>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</si>
  <si>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</si>
  <si>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</si>
  <si>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</si>
  <si>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</si>
  <si>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</si>
  <si>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</si>
  <si>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</si>
  <si>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</si>
  <si>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</si>
  <si>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</si>
  <si>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</si>
  <si>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</si>
  <si>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</si>
  <si>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</si>
  <si>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</si>
  <si>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</si>
  <si>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</si>
  <si>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</si>
  <si>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</si>
  <si>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</si>
  <si>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</si>
  <si>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</si>
  <si>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</si>
  <si>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</si>
  <si>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</si>
  <si>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</si>
  <si>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</si>
  <si>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</si>
  <si>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</si>
  <si>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</si>
  <si>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</si>
  <si>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</si>
  <si>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</si>
  <si>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</si>
  <si>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</si>
  <si>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</si>
  <si>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</si>
  <si>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</si>
  <si>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</si>
  <si>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</si>
  <si>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</si>
  <si>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</si>
  <si>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</si>
  <si>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</si>
  <si>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</si>
  <si>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</si>
  <si>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</si>
  <si>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</si>
  <si>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</si>
  <si>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</si>
  <si>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</si>
  <si>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</si>
  <si>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</si>
  <si>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</si>
  <si>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</si>
  <si>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</si>
  <si>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</si>
  <si>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</si>
  <si>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</si>
  <si>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</si>
  <si>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</si>
  <si>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</si>
  <si>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</si>
  <si>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</si>
  <si>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</si>
  <si>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</si>
  <si>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</si>
  <si>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</si>
  <si>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</si>
  <si>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</si>
  <si>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</si>
  <si>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</si>
  <si>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</si>
  <si>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</si>
  <si>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</si>
  <si>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</si>
  <si>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</si>
  <si>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</si>
  <si>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</si>
  <si>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</si>
  <si>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</si>
  <si>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</si>
  <si>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</si>
  <si>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</si>
  <si>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</si>
  <si>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</si>
  <si>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</si>
  <si>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</si>
  <si>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</si>
  <si>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</si>
  <si>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</si>
  <si>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</si>
  <si>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</si>
  <si>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</si>
  <si>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</si>
  <si>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</si>
  <si>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</si>
  <si>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</si>
  <si>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</si>
  <si>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</si>
  <si>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</si>
  <si>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</si>
  <si>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</si>
  <si>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</si>
  <si>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</si>
  <si>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</si>
  <si>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</si>
  <si>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</si>
  <si>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</si>
  <si>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</si>
  <si>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</si>
  <si>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</si>
  <si>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</si>
  <si>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</si>
  <si>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</si>
  <si>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</si>
  <si>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</si>
  <si>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</si>
  <si>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</si>
  <si>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</si>
  <si>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</si>
  <si>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</si>
  <si>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</si>
  <si>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</si>
  <si>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</si>
  <si>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</si>
  <si>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</si>
  <si>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</si>
  <si>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</si>
  <si>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</si>
  <si>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</si>
  <si>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</si>
  <si>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</si>
  <si>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</si>
  <si>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</si>
  <si>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</si>
  <si>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</si>
  <si>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</si>
  <si>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</si>
  <si>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</si>
  <si>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</si>
  <si>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</si>
  <si>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</si>
  <si>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</si>
  <si>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</si>
  <si>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</si>
  <si>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</si>
  <si>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</si>
  <si>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</si>
  <si>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</si>
  <si>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</si>
  <si>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</si>
  <si>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</si>
  <si>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</si>
  <si>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</si>
  <si>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</si>
  <si>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</si>
  <si>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</si>
  <si>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</si>
  <si>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</si>
  <si>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</si>
  <si>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</si>
  <si>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</si>
  <si>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</si>
  <si>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</si>
  <si>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</si>
  <si>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</si>
  <si>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</si>
  <si>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</si>
  <si>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</si>
  <si>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</si>
  <si>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</si>
  <si>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</si>
  <si>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</si>
  <si>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</si>
  <si>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</si>
  <si>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</si>
  <si>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</si>
  <si>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</si>
  <si>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</si>
  <si>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</si>
  <si>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</si>
  <si>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</si>
  <si>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</si>
  <si>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</si>
  <si>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</si>
  <si>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</si>
  <si>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</si>
  <si>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</si>
  <si>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</si>
  <si>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</si>
  <si>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</si>
  <si>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</si>
  <si>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</si>
  <si>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</si>
  <si>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</si>
  <si>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</si>
  <si>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</si>
  <si>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</si>
  <si>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</si>
  <si>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</si>
  <si>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</si>
  <si>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</si>
  <si>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</si>
  <si>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</si>
  <si>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</si>
  <si>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</si>
  <si>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</si>
  <si>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</si>
  <si>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</si>
  <si>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</si>
  <si>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</si>
  <si>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</si>
  <si>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</si>
  <si>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</si>
  <si>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</si>
  <si>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</si>
  <si>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</si>
  <si>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</si>
  <si>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</si>
  <si>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</si>
  <si>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</si>
  <si>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</si>
  <si>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</si>
  <si>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</si>
  <si>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</si>
  <si>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</si>
  <si>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</si>
  <si>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</si>
  <si>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</si>
  <si>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</si>
  <si>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</si>
  <si>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</si>
  <si>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</si>
  <si>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</si>
  <si>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</si>
  <si>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</si>
  <si>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</si>
  <si>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</si>
  <si>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</si>
  <si>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</si>
  <si>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</si>
  <si>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</si>
  <si>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</si>
  <si>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</si>
  <si>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</si>
  <si>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</si>
  <si>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</si>
  <si>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</si>
  <si>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</si>
  <si>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</si>
  <si>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</si>
  <si>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</si>
  <si>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</si>
  <si>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</si>
  <si>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</si>
  <si>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</si>
  <si>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</si>
  <si>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</si>
  <si>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</si>
  <si>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</si>
  <si>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</si>
  <si>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</si>
  <si>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</si>
  <si>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</si>
  <si>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</si>
  <si>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</si>
  <si>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</si>
  <si>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</si>
  <si>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</si>
  <si>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</si>
  <si>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</si>
  <si>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</si>
  <si>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</si>
  <si>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</si>
  <si>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</si>
  <si>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</si>
  <si>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</si>
  <si>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</si>
  <si>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</si>
  <si>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</si>
  <si>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</si>
  <si>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</si>
  <si>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</si>
  <si>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</si>
  <si>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</si>
  <si>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</si>
  <si>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</si>
  <si>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</si>
  <si>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</si>
  <si>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</si>
  <si>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</si>
  <si>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</si>
  <si>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</si>
  <si>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</si>
  <si>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</si>
  <si>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</si>
  <si>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</si>
  <si>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</si>
  <si>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</si>
  <si>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</si>
  <si>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</si>
  <si>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</si>
  <si>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</si>
  <si>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</si>
  <si>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</si>
  <si>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</si>
  <si>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</si>
  <si>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</si>
  <si>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</si>
  <si>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</si>
  <si>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</si>
  <si>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</si>
  <si>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</si>
  <si>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</si>
  <si>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</si>
  <si>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</si>
  <si>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</si>
  <si>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</si>
  <si>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</si>
  <si>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</si>
  <si>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</si>
  <si>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</si>
  <si>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</si>
  <si>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</si>
  <si>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</si>
  <si>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</si>
  <si>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</si>
  <si>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</si>
  <si>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</si>
  <si>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</si>
  <si>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</si>
  <si>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</si>
  <si>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</si>
  <si>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</si>
  <si>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</si>
  <si>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</si>
  <si>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</si>
  <si>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</si>
  <si>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</si>
  <si>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</si>
  <si>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</si>
  <si>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</si>
  <si>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</si>
  <si>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</si>
  <si>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</si>
  <si>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</si>
  <si>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</si>
  <si>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</si>
  <si>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</si>
  <si>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</si>
  <si>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</si>
  <si>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</si>
  <si>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</si>
  <si>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</si>
  <si>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</si>
  <si>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</si>
  <si>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</si>
  <si>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</si>
  <si>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</si>
  <si>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</si>
  <si>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</si>
  <si>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</si>
  <si>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</si>
  <si>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</si>
  <si>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</si>
  <si>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</si>
  <si>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</si>
  <si>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</si>
  <si>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</si>
  <si>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</si>
  <si>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</si>
  <si>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</si>
  <si>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</si>
  <si>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</si>
  <si>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</si>
  <si>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</si>
  <si>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</si>
  <si>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</si>
  <si>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</si>
  <si>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</si>
  <si>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</si>
  <si>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</si>
  <si>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</si>
  <si>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</si>
  <si>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</si>
  <si>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</si>
  <si>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</si>
  <si>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</si>
  <si>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</si>
  <si>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</si>
  <si>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</si>
  <si>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</si>
  <si>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</si>
  <si>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</si>
  <si>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</si>
  <si>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</si>
  <si>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</si>
  <si>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</si>
  <si>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</si>
  <si>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</si>
  <si>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</si>
  <si>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</si>
  <si>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</si>
  <si>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</si>
  <si>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</si>
  <si>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</si>
  <si>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</si>
  <si>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</si>
  <si>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</si>
  <si>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</si>
  <si>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</si>
  <si>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</si>
  <si>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</si>
  <si>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</si>
  <si>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</si>
  <si>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</si>
  <si>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</si>
  <si>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</si>
  <si>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</si>
  <si>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</si>
  <si>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</si>
  <si>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</si>
  <si>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</si>
  <si>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</si>
  <si>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</si>
  <si>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</si>
  <si>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</si>
  <si>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</si>
  <si>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</si>
  <si>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</si>
  <si>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</si>
  <si>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</si>
  <si>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</si>
  <si>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</si>
  <si>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</si>
  <si>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</si>
  <si>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</si>
  <si>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</si>
  <si>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</si>
  <si>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</si>
  <si>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</si>
  <si>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</si>
  <si>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</si>
  <si>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</si>
  <si>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</si>
  <si>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</si>
  <si>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</si>
  <si>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</si>
  <si>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</si>
  <si>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</si>
  <si>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</si>
  <si>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</si>
  <si>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</si>
  <si>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</si>
  <si>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</si>
  <si>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</si>
  <si>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</si>
  <si>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</si>
  <si>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</si>
  <si>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</si>
  <si>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</si>
  <si>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</si>
  <si>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</si>
  <si>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</si>
  <si>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</si>
  <si>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</si>
  <si>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</si>
  <si>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</si>
  <si>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</si>
  <si>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</si>
  <si>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</si>
  <si>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</si>
  <si>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</si>
  <si>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</si>
  <si>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</si>
  <si>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</si>
  <si>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</si>
  <si>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</si>
  <si>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</si>
  <si>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</si>
  <si>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</si>
  <si>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</si>
  <si>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</si>
  <si>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</si>
  <si>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</si>
  <si>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</si>
  <si>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</si>
  <si>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</si>
  <si>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</si>
  <si>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</si>
  <si>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</si>
  <si>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</si>
  <si>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</si>
  <si>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</si>
  <si>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</si>
  <si>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</si>
  <si>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</si>
  <si>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</si>
  <si>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</si>
  <si>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</si>
  <si>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</si>
  <si>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</si>
  <si>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</si>
  <si>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</si>
  <si>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</si>
  <si>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</si>
  <si>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</si>
  <si>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</si>
  <si>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</si>
  <si>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</si>
  <si>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</si>
  <si>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</si>
  <si>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</si>
  <si>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</si>
  <si>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</si>
  <si>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</si>
  <si>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</si>
  <si>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</si>
  <si>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</si>
  <si>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</si>
  <si>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</si>
  <si>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</si>
  <si>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</si>
  <si>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</si>
  <si>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</si>
  <si>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</si>
  <si>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</si>
  <si>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</si>
  <si>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Гл.счетоводител</t>
  </si>
  <si>
    <t>БОГДАН АТАНАСОВ БИБОВ И НИКОЛА ПЕЕВ МИШЕВ</t>
  </si>
  <si>
    <t>БОГДАН БИБОВ</t>
  </si>
  <si>
    <t>НИКОЛА МИШЕВ</t>
  </si>
  <si>
    <t>РАДКА ПАНАЙОТОВА-ТОДОРОВА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</si>
</sst>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3" applyFont="1" applyProtection="1"/>
    <xf numFmtId="0" fontId="5" fillId="0" borderId="0" xfId="3" applyFont="1" applyFill="1" applyProtection="1"/>
    <xf numFmtId="0" fontId="3" fillId="0" borderId="0" xfId="3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14" fillId="0" borderId="0" xfId="1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3" fontId="3" fillId="3" borderId="10" xfId="10" applyNumberFormat="1" applyFont="1" applyFill="1" applyBorder="1" applyAlignment="1" applyProtection="1">
      <alignment vertical="top"/>
      <protection locked="0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4" applyNumberFormat="1" applyFont="1" applyBorder="1" applyAlignment="1" applyProtection="1">
      <alignment vertical="top" wrapText="1"/>
    </xf>
    <xf numFmtId="1" fontId="3" fillId="4" borderId="5" xfId="4" applyNumberFormat="1" applyFont="1" applyFill="1" applyBorder="1" applyAlignment="1" applyProtection="1">
      <alignment vertical="top"/>
    </xf>
    <xf numFmtId="1" fontId="3" fillId="0" borderId="5" xfId="4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0" applyFont="1" applyBorder="1" applyAlignment="1" applyProtection="1">
      <alignment horizontal="right" vertical="top"/>
    </xf>
    <xf numFmtId="0" fontId="3" fillId="0" borderId="0" xfId="10" applyFont="1" applyBorder="1" applyAlignment="1" applyProtection="1">
      <alignment vertical="top"/>
    </xf>
    <xf numFmtId="0" fontId="3" fillId="0" borderId="0" xfId="10" applyFont="1" applyBorder="1" applyAlignment="1" applyProtection="1">
      <alignment horizontal="left" vertical="top"/>
    </xf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6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right" vertical="center" wrapText="1"/>
    </xf>
    <xf numFmtId="49" fontId="2" fillId="0" borderId="0" xfId="6" applyNumberFormat="1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5" applyFont="1" applyAlignment="1" applyProtection="1">
      <alignment horizontal="left" vertical="center" wrapText="1"/>
    </xf>
    <xf numFmtId="49" fontId="2" fillId="0" borderId="12" xfId="5" applyNumberFormat="1" applyFont="1" applyBorder="1" applyAlignment="1" applyProtection="1">
      <alignment horizontal="center" vertical="center" wrapText="1"/>
    </xf>
    <xf numFmtId="0" fontId="2" fillId="0" borderId="0" xfId="5" applyFont="1" applyBorder="1" applyProtection="1"/>
    <xf numFmtId="0" fontId="2" fillId="0" borderId="0" xfId="9" applyFont="1" applyProtection="1"/>
    <xf numFmtId="49" fontId="2" fillId="0" borderId="11" xfId="5" applyNumberFormat="1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left" vertical="center" wrapText="1"/>
    </xf>
    <xf numFmtId="0" fontId="2" fillId="0" borderId="5" xfId="5" applyFont="1" applyBorder="1" applyAlignment="1" applyProtection="1">
      <alignment horizontal="center" vertical="center" wrapText="1"/>
    </xf>
    <xf numFmtId="49" fontId="10" fillId="0" borderId="5" xfId="5" applyNumberFormat="1" applyFont="1" applyBorder="1" applyAlignment="1" applyProtection="1">
      <alignment horizontal="center" vertical="center" wrapText="1"/>
    </xf>
    <xf numFmtId="0" fontId="3" fillId="0" borderId="0" xfId="5" applyFont="1" applyBorder="1" applyProtection="1"/>
    <xf numFmtId="1" fontId="3" fillId="0" borderId="5" xfId="5" applyNumberFormat="1" applyFont="1" applyBorder="1" applyAlignment="1" applyProtection="1">
      <alignment horizontal="right" vertical="center" wrapText="1"/>
    </xf>
    <xf numFmtId="49" fontId="3" fillId="0" borderId="5" xfId="5" applyNumberFormat="1" applyFont="1" applyBorder="1" applyAlignment="1" applyProtection="1">
      <alignment horizontal="center" vertical="center" wrapText="1"/>
    </xf>
    <xf numFmtId="1" fontId="3" fillId="0" borderId="5" xfId="5" applyNumberFormat="1" applyFont="1" applyFill="1" applyBorder="1" applyAlignment="1" applyProtection="1">
      <alignment horizontal="right" vertical="center" wrapText="1"/>
    </xf>
    <xf numFmtId="0" fontId="3" fillId="0" borderId="5" xfId="5" applyFont="1" applyFill="1" applyBorder="1" applyAlignment="1" applyProtection="1">
      <alignment horizontal="right" vertical="center" wrapText="1"/>
    </xf>
    <xf numFmtId="0" fontId="3" fillId="0" borderId="5" xfId="5" applyFont="1" applyBorder="1" applyAlignment="1" applyProtection="1">
      <alignment horizontal="right" vertical="center" wrapText="1"/>
    </xf>
    <xf numFmtId="0" fontId="2" fillId="0" borderId="0" xfId="5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left" vertical="center" wrapText="1"/>
    </xf>
    <xf numFmtId="49" fontId="5" fillId="0" borderId="5" xfId="5" applyNumberFormat="1" applyFont="1" applyBorder="1" applyAlignment="1" applyProtection="1">
      <alignment horizontal="center" vertical="center" wrapText="1"/>
    </xf>
    <xf numFmtId="49" fontId="3" fillId="0" borderId="0" xfId="5" applyNumberFormat="1" applyFont="1" applyBorder="1" applyAlignment="1" applyProtection="1">
      <alignment horizontal="center" vertical="center" wrapText="1"/>
    </xf>
    <xf numFmtId="1" fontId="3" fillId="0" borderId="0" xfId="5" applyNumberFormat="1" applyFont="1" applyBorder="1" applyAlignment="1" applyProtection="1">
      <alignment horizontal="left" vertical="center" wrapText="1"/>
    </xf>
    <xf numFmtId="1" fontId="3" fillId="0" borderId="0" xfId="5" applyNumberFormat="1" applyFont="1" applyBorder="1" applyProtection="1"/>
    <xf numFmtId="49" fontId="2" fillId="0" borderId="0" xfId="5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5" applyFont="1" applyBorder="1" applyAlignment="1" applyProtection="1">
      <alignment horizontal="left" vertical="center" wrapText="1"/>
    </xf>
    <xf numFmtId="49" fontId="10" fillId="0" borderId="0" xfId="5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2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3" borderId="13" xfId="10" applyNumberFormat="1" applyFont="1" applyFill="1" applyBorder="1" applyAlignment="1" applyProtection="1">
      <alignment vertical="top"/>
      <protection locked="0"/>
    </xf>
    <xf numFmtId="3" fontId="3" fillId="3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 wrapText="1"/>
    </xf>
    <xf numFmtId="0" fontId="9" fillId="2" borderId="9" xfId="4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/>
    </xf>
    <xf numFmtId="49" fontId="2" fillId="0" borderId="12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2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4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3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4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4" borderId="7" xfId="10" applyNumberFormat="1" applyFont="1" applyFill="1" applyBorder="1" applyAlignment="1" applyProtection="1">
      <alignment horizontal="right" vertical="top" wrapText="1"/>
    </xf>
    <xf numFmtId="49" fontId="2" fillId="0" borderId="12" xfId="10" applyNumberFormat="1" applyFont="1" applyBorder="1" applyAlignment="1" applyProtection="1">
      <alignment horizontal="right" vertical="top" wrapText="1"/>
    </xf>
    <xf numFmtId="1" fontId="9" fillId="2" borderId="14" xfId="4" applyNumberFormat="1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2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2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2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2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3" borderId="19" xfId="10" applyNumberFormat="1" applyFont="1" applyFill="1" applyBorder="1" applyAlignment="1" applyProtection="1">
      <alignment vertical="top"/>
      <protection locked="0"/>
    </xf>
    <xf numFmtId="3" fontId="3" fillId="3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  <xf numFmtId="49" fontId="2" fillId="0" borderId="12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1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2" xfId="11" applyNumberFormat="1" applyFont="1" applyBorder="1" applyAlignment="1" applyProtection="1">
      <alignment horizontal="center" wrapText="1"/>
    </xf>
    <xf numFmtId="3" fontId="3" fillId="3" borderId="11" xfId="10" applyNumberFormat="1" applyFont="1" applyFill="1" applyBorder="1" applyAlignment="1" applyProtection="1">
      <alignment vertical="top"/>
      <protection locked="0"/>
    </xf>
    <xf numFmtId="3" fontId="3" fillId="3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3" borderId="24" xfId="10" applyNumberFormat="1" applyFont="1" applyFill="1" applyBorder="1" applyAlignment="1" applyProtection="1">
      <alignment vertical="top"/>
      <protection locked="0"/>
    </xf>
    <xf numFmtId="3" fontId="10" fillId="3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1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3" borderId="5" xfId="10" applyNumberFormat="1" applyFont="1" applyFill="1" applyBorder="1" applyAlignment="1" applyProtection="1">
      <alignment vertical="center"/>
      <protection locked="0"/>
    </xf>
    <xf numFmtId="3" fontId="3" fillId="3" borderId="13" xfId="10" applyNumberFormat="1" applyFont="1" applyFill="1" applyBorder="1" applyAlignment="1" applyProtection="1">
      <alignment vertical="center"/>
      <protection locked="0"/>
    </xf>
    <xf numFmtId="3" fontId="3" fillId="3" borderId="12" xfId="10" applyNumberFormat="1" applyFont="1" applyFill="1" applyBorder="1" applyAlignment="1" applyProtection="1">
      <alignment vertical="center"/>
      <protection locked="0"/>
    </xf>
    <xf numFmtId="3" fontId="3" fillId="3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0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3" borderId="10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2" xfId="8" applyFont="1" applyBorder="1" applyAlignment="1" applyProtection="1">
      <alignment horizontal="right" vertical="center" wrapText="1"/>
    </xf>
    <xf numFmtId="0" fontId="3" fillId="0" borderId="12" xfId="8" applyFont="1" applyFill="1" applyBorder="1" applyAlignment="1" applyProtection="1">
      <alignment horizontal="right" vertical="center" wrapText="1"/>
    </xf>
    <xf numFmtId="1" fontId="3" fillId="4" borderId="27" xfId="8" applyNumberFormat="1" applyFont="1" applyFill="1" applyBorder="1" applyAlignment="1" applyProtection="1">
      <alignment horizontal="right" vertical="center" wrapText="1"/>
    </xf>
    <xf numFmtId="0" fontId="3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4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horizontal="centerContinuous"/>
    </xf>
    <xf numFmtId="0" fontId="2" fillId="0" borderId="12" xfId="8" applyFont="1" applyBorder="1" applyAlignment="1" applyProtection="1">
      <alignment horizontal="center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4" borderId="7" xfId="8" applyNumberFormat="1" applyFont="1" applyFill="1" applyBorder="1" applyAlignment="1" applyProtection="1">
      <alignment vertical="center" wrapText="1"/>
    </xf>
    <xf numFmtId="0" fontId="3" fillId="4" borderId="7" xfId="8" applyFont="1" applyFill="1" applyBorder="1" applyAlignment="1" applyProtection="1">
      <alignment horizontal="right" vertical="center" wrapText="1"/>
    </xf>
    <xf numFmtId="0" fontId="3" fillId="4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5" applyNumberFormat="1" applyFont="1" applyFill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Continuous" vertical="center" wrapText="1"/>
    </xf>
    <xf numFmtId="0" fontId="2" fillId="0" borderId="8" xfId="5" applyFont="1" applyBorder="1" applyAlignment="1" applyProtection="1">
      <alignment horizontal="centerContinuous" vertical="center" wrapText="1"/>
    </xf>
    <xf numFmtId="0" fontId="2" fillId="0" borderId="13" xfId="5" applyFont="1" applyBorder="1" applyAlignment="1" applyProtection="1">
      <alignment horizontal="center"/>
    </xf>
    <xf numFmtId="3" fontId="3" fillId="3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5" applyNumberFormat="1" applyFont="1" applyFill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horizontal="left" vertical="center" wrapText="1"/>
    </xf>
    <xf numFmtId="49" fontId="2" fillId="0" borderId="19" xfId="5" applyNumberFormat="1" applyFont="1" applyBorder="1" applyAlignment="1" applyProtection="1">
      <alignment horizontal="center" vertical="center" wrapText="1"/>
    </xf>
    <xf numFmtId="3" fontId="3" fillId="0" borderId="19" xfId="5" applyNumberFormat="1" applyFont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left" vertical="center" wrapText="1"/>
    </xf>
    <xf numFmtId="3" fontId="3" fillId="0" borderId="8" xfId="5" applyNumberFormat="1" applyFont="1" applyFill="1" applyBorder="1" applyAlignment="1" applyProtection="1">
      <alignment horizontal="right" vertical="center" wrapText="1"/>
    </xf>
    <xf numFmtId="0" fontId="2" fillId="0" borderId="29" xfId="5" applyFont="1" applyBorder="1" applyAlignment="1" applyProtection="1">
      <alignment horizontal="left" vertical="center" wrapText="1"/>
    </xf>
    <xf numFmtId="49" fontId="10" fillId="0" borderId="30" xfId="5" applyNumberFormat="1" applyFont="1" applyBorder="1" applyAlignment="1" applyProtection="1">
      <alignment horizontal="center" vertical="center" wrapText="1"/>
    </xf>
    <xf numFmtId="3" fontId="3" fillId="3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5" applyNumberFormat="1" applyFont="1" applyFill="1" applyBorder="1" applyAlignment="1" applyProtection="1">
      <alignment horizontal="right" vertical="center" wrapText="1"/>
    </xf>
    <xf numFmtId="0" fontId="2" fillId="0" borderId="21" xfId="5" applyFont="1" applyBorder="1" applyAlignment="1" applyProtection="1">
      <alignment horizontal="left" vertical="center" wrapText="1"/>
    </xf>
    <xf numFmtId="3" fontId="3" fillId="0" borderId="11" xfId="5" applyNumberFormat="1" applyFont="1" applyFill="1" applyBorder="1" applyAlignment="1" applyProtection="1">
      <alignment horizontal="right" vertical="center" wrapText="1"/>
    </xf>
    <xf numFmtId="3" fontId="3" fillId="0" borderId="11" xfId="5" applyNumberFormat="1" applyFont="1" applyBorder="1" applyAlignment="1" applyProtection="1">
      <alignment horizontal="right" vertical="center" wrapText="1"/>
    </xf>
    <xf numFmtId="3" fontId="3" fillId="0" borderId="22" xfId="5" applyNumberFormat="1" applyFont="1" applyFill="1" applyBorder="1" applyAlignment="1" applyProtection="1">
      <alignment horizontal="right" vertical="center" wrapText="1"/>
    </xf>
    <xf numFmtId="3" fontId="3" fillId="0" borderId="7" xfId="5" applyNumberFormat="1" applyFont="1" applyBorder="1" applyAlignment="1" applyProtection="1">
      <alignment horizontal="right" vertical="center" wrapText="1"/>
    </xf>
    <xf numFmtId="0" fontId="10" fillId="0" borderId="18" xfId="5" applyFont="1" applyBorder="1" applyAlignment="1" applyProtection="1">
      <alignment horizontal="right" vertical="center" wrapText="1"/>
    </xf>
    <xf numFmtId="49" fontId="10" fillId="0" borderId="19" xfId="5" applyNumberFormat="1" applyFont="1" applyBorder="1" applyAlignment="1" applyProtection="1">
      <alignment horizontal="center" vertical="center" wrapText="1"/>
    </xf>
    <xf numFmtId="49" fontId="2" fillId="0" borderId="11" xfId="5" applyNumberFormat="1" applyFont="1" applyBorder="1" applyAlignment="1" applyProtection="1">
      <alignment horizontal="left" vertical="center" wrapText="1"/>
    </xf>
    <xf numFmtId="3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18" xfId="5" applyFont="1" applyBorder="1" applyAlignment="1" applyProtection="1">
      <alignment horizontal="left" vertical="center" wrapText="1"/>
    </xf>
    <xf numFmtId="3" fontId="3" fillId="0" borderId="19" xfId="5" applyNumberFormat="1" applyFont="1" applyFill="1" applyBorder="1" applyAlignment="1" applyProtection="1">
      <alignment horizontal="right" vertical="center" wrapText="1"/>
    </xf>
    <xf numFmtId="3" fontId="3" fillId="0" borderId="20" xfId="5" applyNumberFormat="1" applyFont="1" applyFill="1" applyBorder="1" applyAlignment="1" applyProtection="1">
      <alignment horizontal="right" vertical="center" wrapText="1"/>
    </xf>
    <xf numFmtId="0" fontId="10" fillId="0" borderId="14" xfId="5" applyFont="1" applyBorder="1" applyAlignment="1" applyProtection="1">
      <alignment horizontal="right" vertical="center" wrapText="1"/>
    </xf>
    <xf numFmtId="49" fontId="10" fillId="0" borderId="12" xfId="5" applyNumberFormat="1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left" vertical="center" wrapText="1"/>
    </xf>
    <xf numFmtId="49" fontId="2" fillId="0" borderId="1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1" fontId="3" fillId="0" borderId="13" xfId="5" applyNumberFormat="1" applyFont="1" applyBorder="1" applyAlignment="1" applyProtection="1">
      <alignment horizontal="right" vertical="center" wrapText="1"/>
    </xf>
    <xf numFmtId="0" fontId="3" fillId="0" borderId="13" xfId="5" applyFont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vertical="center" wrapText="1"/>
    </xf>
    <xf numFmtId="0" fontId="3" fillId="0" borderId="13" xfId="5" applyFont="1" applyFill="1" applyBorder="1" applyAlignment="1" applyProtection="1">
      <alignment horizontal="right" vertical="center" wrapText="1"/>
    </xf>
    <xf numFmtId="0" fontId="3" fillId="0" borderId="9" xfId="5" quotePrefix="1" applyFont="1" applyBorder="1" applyAlignment="1" applyProtection="1">
      <alignment horizontal="left" vertical="center" wrapText="1"/>
    </xf>
    <xf numFmtId="1" fontId="3" fillId="0" borderId="11" xfId="5" applyNumberFormat="1" applyFont="1" applyBorder="1" applyAlignment="1" applyProtection="1">
      <alignment horizontal="right" vertical="center" wrapText="1"/>
    </xf>
    <xf numFmtId="1" fontId="3" fillId="0" borderId="11" xfId="5" applyNumberFormat="1" applyFont="1" applyFill="1" applyBorder="1" applyAlignment="1" applyProtection="1">
      <alignment horizontal="right" vertical="center" wrapText="1"/>
    </xf>
    <xf numFmtId="1" fontId="3" fillId="0" borderId="22" xfId="5" applyNumberFormat="1" applyFont="1" applyBorder="1" applyAlignment="1" applyProtection="1">
      <alignment horizontal="right"/>
    </xf>
    <xf numFmtId="49" fontId="2" fillId="0" borderId="7" xfId="5" applyNumberFormat="1" applyFont="1" applyBorder="1" applyAlignment="1" applyProtection="1">
      <alignment horizontal="left" vertical="center" wrapText="1"/>
    </xf>
    <xf numFmtId="0" fontId="3" fillId="0" borderId="7" xfId="5" applyFont="1" applyBorder="1" applyAlignment="1" applyProtection="1">
      <alignment horizontal="right" vertical="center" wrapText="1"/>
    </xf>
    <xf numFmtId="0" fontId="3" fillId="0" borderId="8" xfId="5" applyFont="1" applyBorder="1" applyAlignment="1" applyProtection="1">
      <alignment horizontal="right"/>
    </xf>
    <xf numFmtId="0" fontId="2" fillId="0" borderId="14" xfId="5" applyFont="1" applyBorder="1" applyAlignment="1" applyProtection="1">
      <alignment horizontal="left" vertical="center" wrapText="1"/>
    </xf>
    <xf numFmtId="1" fontId="3" fillId="0" borderId="12" xfId="5" applyNumberFormat="1" applyFont="1" applyBorder="1" applyAlignment="1" applyProtection="1">
      <alignment horizontal="right" vertical="center" wrapText="1"/>
    </xf>
    <xf numFmtId="1" fontId="3" fillId="0" borderId="12" xfId="5" applyNumberFormat="1" applyFont="1" applyFill="1" applyBorder="1" applyAlignment="1" applyProtection="1">
      <alignment horizontal="right" vertical="center" wrapText="1"/>
    </xf>
    <xf numFmtId="1" fontId="3" fillId="0" borderId="15" xfId="5" applyNumberFormat="1" applyFont="1" applyBorder="1" applyAlignment="1" applyProtection="1">
      <alignment horizontal="right"/>
    </xf>
    <xf numFmtId="0" fontId="2" fillId="0" borderId="32" xfId="5" applyFont="1" applyBorder="1" applyAlignment="1" applyProtection="1">
      <alignment horizontal="left" vertical="center" wrapText="1"/>
    </xf>
    <xf numFmtId="49" fontId="2" fillId="0" borderId="33" xfId="5" applyNumberFormat="1" applyFont="1" applyBorder="1" applyAlignment="1" applyProtection="1">
      <alignment horizontal="center" vertical="center" wrapText="1"/>
    </xf>
    <xf numFmtId="1" fontId="3" fillId="0" borderId="7" xfId="5" applyNumberFormat="1" applyFont="1" applyBorder="1" applyAlignment="1" applyProtection="1">
      <alignment horizontal="right" vertical="center" wrapText="1"/>
    </xf>
    <xf numFmtId="1" fontId="3" fillId="0" borderId="7" xfId="5" applyNumberFormat="1" applyFont="1" applyFill="1" applyBorder="1" applyAlignment="1" applyProtection="1">
      <alignment horizontal="right" vertical="center" wrapText="1"/>
    </xf>
    <xf numFmtId="1" fontId="3" fillId="0" borderId="8" xfId="5" applyNumberFormat="1" applyFont="1" applyBorder="1" applyAlignment="1" applyProtection="1">
      <alignment horizontal="right"/>
    </xf>
    <xf numFmtId="1" fontId="3" fillId="0" borderId="13" xfId="5" applyNumberFormat="1" applyFont="1" applyFill="1" applyBorder="1" applyAlignment="1" applyProtection="1">
      <alignment horizontal="right"/>
    </xf>
    <xf numFmtId="0" fontId="10" fillId="0" borderId="32" xfId="5" applyFont="1" applyBorder="1" applyAlignment="1" applyProtection="1">
      <alignment horizontal="left" vertical="center" wrapText="1"/>
    </xf>
    <xf numFmtId="0" fontId="3" fillId="0" borderId="6" xfId="5" applyFont="1" applyBorder="1" applyAlignment="1" applyProtection="1">
      <alignment horizontal="left" vertical="center" wrapText="1"/>
    </xf>
    <xf numFmtId="49" fontId="3" fillId="0" borderId="7" xfId="5" applyNumberFormat="1" applyFont="1" applyBorder="1" applyAlignment="1" applyProtection="1">
      <alignment horizontal="center" vertical="center" wrapText="1"/>
    </xf>
    <xf numFmtId="1" fontId="3" fillId="0" borderId="8" xfId="5" applyNumberFormat="1" applyFont="1" applyFill="1" applyBorder="1" applyAlignment="1" applyProtection="1">
      <alignment horizontal="right"/>
    </xf>
    <xf numFmtId="49" fontId="3" fillId="0" borderId="19" xfId="5" applyNumberFormat="1" applyFont="1" applyBorder="1" applyAlignment="1" applyProtection="1">
      <alignment horizontal="center" vertical="center" wrapText="1"/>
    </xf>
    <xf numFmtId="1" fontId="3" fillId="0" borderId="20" xfId="5" applyNumberFormat="1" applyFont="1" applyFill="1" applyBorder="1" applyAlignment="1" applyProtection="1">
      <alignment horizontal="right"/>
    </xf>
    <xf numFmtId="49" fontId="10" fillId="0" borderId="33" xfId="5" applyNumberFormat="1" applyFont="1" applyBorder="1" applyAlignment="1" applyProtection="1">
      <alignment horizontal="center" vertical="center" wrapText="1"/>
    </xf>
    <xf numFmtId="0" fontId="10" fillId="0" borderId="33" xfId="5" applyFont="1" applyBorder="1" applyAlignment="1" applyProtection="1">
      <alignment horizontal="right" vertical="center" wrapText="1"/>
    </xf>
    <xf numFmtId="0" fontId="10" fillId="0" borderId="34" xfId="5" applyFont="1" applyBorder="1" applyAlignment="1" applyProtection="1">
      <alignment horizontal="right" vertical="center" wrapText="1"/>
    </xf>
    <xf numFmtId="1" fontId="2" fillId="0" borderId="33" xfId="5" applyNumberFormat="1" applyFont="1" applyBorder="1" applyAlignment="1" applyProtection="1">
      <alignment horizontal="right" vertical="center" wrapText="1"/>
    </xf>
    <xf numFmtId="1" fontId="2" fillId="0" borderId="34" xfId="5" applyNumberFormat="1" applyFont="1" applyBorder="1" applyAlignment="1" applyProtection="1">
      <alignment horizontal="right" vertical="center" wrapText="1"/>
    </xf>
    <xf numFmtId="0" fontId="3" fillId="0" borderId="14" xfId="5" applyFont="1" applyBorder="1" applyAlignment="1" applyProtection="1">
      <alignment horizontal="center" vertical="center" wrapText="1"/>
    </xf>
    <xf numFmtId="49" fontId="3" fillId="0" borderId="12" xfId="5" applyNumberFormat="1" applyFont="1" applyBorder="1" applyAlignment="1" applyProtection="1">
      <alignment horizontal="center" vertical="center" wrapText="1"/>
    </xf>
    <xf numFmtId="0" fontId="3" fillId="0" borderId="12" xfId="5" applyFont="1" applyBorder="1" applyAlignment="1" applyProtection="1">
      <alignment horizontal="center" vertical="center" wrapText="1"/>
    </xf>
    <xf numFmtId="0" fontId="3" fillId="0" borderId="15" xfId="5" applyFont="1" applyBorder="1" applyAlignment="1" applyProtection="1">
      <alignment horizontal="center"/>
    </xf>
    <xf numFmtId="1" fontId="10" fillId="0" borderId="19" xfId="5" applyNumberFormat="1" applyFont="1" applyBorder="1" applyAlignment="1" applyProtection="1">
      <alignment horizontal="right" vertical="center" wrapText="1"/>
    </xf>
    <xf numFmtId="1" fontId="10" fillId="0" borderId="20" xfId="5" applyNumberFormat="1" applyFont="1" applyBorder="1" applyAlignment="1" applyProtection="1">
      <alignment horizontal="right" vertical="center" wrapText="1"/>
    </xf>
    <xf numFmtId="0" fontId="10" fillId="0" borderId="19" xfId="5" applyFont="1" applyBorder="1" applyAlignment="1" applyProtection="1">
      <alignment horizontal="right" vertical="center" wrapText="1"/>
    </xf>
    <xf numFmtId="1" fontId="10" fillId="0" borderId="19" xfId="5" applyNumberFormat="1" applyFont="1" applyFill="1" applyBorder="1" applyAlignment="1" applyProtection="1">
      <alignment horizontal="right" vertical="center" wrapText="1"/>
    </xf>
    <xf numFmtId="0" fontId="10" fillId="0" borderId="20" xfId="5" applyFont="1" applyBorder="1" applyAlignment="1" applyProtection="1">
      <alignment horizontal="right" vertical="center" wrapText="1"/>
    </xf>
    <xf numFmtId="3" fontId="10" fillId="0" borderId="12" xfId="5" applyNumberFormat="1" applyFont="1" applyBorder="1" applyAlignment="1" applyProtection="1">
      <alignment horizontal="right" vertical="center" wrapText="1"/>
    </xf>
    <xf numFmtId="3" fontId="10" fillId="0" borderId="15" xfId="5" applyNumberFormat="1" applyFont="1" applyBorder="1" applyAlignment="1" applyProtection="1">
      <alignment horizontal="right" vertical="center" wrapText="1"/>
    </xf>
    <xf numFmtId="3" fontId="10" fillId="0" borderId="19" xfId="5" applyNumberFormat="1" applyFont="1" applyBorder="1" applyAlignment="1" applyProtection="1">
      <alignment horizontal="right" vertical="center" wrapText="1"/>
    </xf>
    <xf numFmtId="3" fontId="10" fillId="0" borderId="20" xfId="5" applyNumberFormat="1" applyFont="1" applyBorder="1" applyAlignment="1" applyProtection="1">
      <alignment horizontal="right" vertical="center" wrapText="1"/>
    </xf>
    <xf numFmtId="3" fontId="10" fillId="0" borderId="13" xfId="5" applyNumberFormat="1" applyFont="1" applyFill="1" applyBorder="1" applyAlignment="1" applyProtection="1">
      <alignment horizontal="right" vertical="center" wrapText="1"/>
    </xf>
    <xf numFmtId="3" fontId="5" fillId="3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5" applyNumberFormat="1" applyFont="1" applyBorder="1" applyAlignment="1" applyProtection="1">
      <alignment horizontal="right" vertical="center" wrapText="1"/>
    </xf>
    <xf numFmtId="3" fontId="2" fillId="0" borderId="25" xfId="5" applyNumberFormat="1" applyFont="1" applyBorder="1" applyAlignment="1" applyProtection="1">
      <alignment horizontal="right" vertical="center" wrapText="1"/>
    </xf>
    <xf numFmtId="0" fontId="3" fillId="0" borderId="12" xfId="5" applyFont="1" applyBorder="1" applyAlignment="1" applyProtection="1">
      <alignment horizontal="center"/>
    </xf>
    <xf numFmtId="0" fontId="3" fillId="0" borderId="15" xfId="5" applyFont="1" applyBorder="1" applyAlignment="1" applyProtection="1">
      <alignment horizontal="center" vertical="center" wrapText="1"/>
    </xf>
    <xf numFmtId="0" fontId="3" fillId="0" borderId="9" xfId="6" applyFont="1" applyBorder="1" applyAlignment="1" applyProtection="1">
      <alignment horizontal="left" vertical="center" wrapText="1"/>
    </xf>
    <xf numFmtId="3" fontId="3" fillId="3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6" applyNumberFormat="1" applyFont="1" applyBorder="1" applyAlignment="1" applyProtection="1">
      <alignment horizontal="right" vertical="center"/>
    </xf>
    <xf numFmtId="0" fontId="3" fillId="0" borderId="9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3" fontId="10" fillId="0" borderId="19" xfId="6" applyNumberFormat="1" applyFont="1" applyBorder="1" applyAlignment="1" applyProtection="1">
      <alignment horizontal="right" vertical="center"/>
    </xf>
    <xf numFmtId="3" fontId="10" fillId="0" borderId="20" xfId="6" applyNumberFormat="1" applyFont="1" applyBorder="1" applyAlignment="1" applyProtection="1">
      <alignment horizontal="right" vertical="center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Border="1" applyAlignment="1" applyProtection="1">
      <alignment horizontal="right" vertical="center"/>
    </xf>
    <xf numFmtId="3" fontId="2" fillId="0" borderId="22" xfId="6" applyNumberFormat="1" applyFont="1" applyBorder="1" applyAlignment="1" applyProtection="1">
      <alignment horizontal="right" vertical="center"/>
    </xf>
    <xf numFmtId="0" fontId="2" fillId="0" borderId="6" xfId="6" applyFont="1" applyBorder="1" applyAlignment="1" applyProtection="1">
      <alignment horizontal="left" vertical="center" wrapText="1"/>
    </xf>
    <xf numFmtId="49" fontId="2" fillId="0" borderId="7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Border="1" applyAlignment="1" applyProtection="1">
      <alignment horizontal="right" vertical="center"/>
    </xf>
    <xf numFmtId="3" fontId="3" fillId="0" borderId="8" xfId="6" applyNumberFormat="1" applyFont="1" applyBorder="1" applyAlignment="1" applyProtection="1">
      <alignment horizontal="right" vertical="center"/>
    </xf>
    <xf numFmtId="3" fontId="3" fillId="0" borderId="5" xfId="7" applyNumberFormat="1" applyFont="1" applyFill="1" applyBorder="1" applyAlignment="1" applyProtection="1">
      <alignment horizontal="right" vertical="center" wrapText="1"/>
    </xf>
    <xf numFmtId="3" fontId="3" fillId="0" borderId="5" xfId="7" applyNumberFormat="1" applyFont="1" applyBorder="1" applyAlignment="1" applyProtection="1">
      <alignment horizontal="right" vertical="center" wrapText="1"/>
    </xf>
    <xf numFmtId="3" fontId="2" fillId="0" borderId="5" xfId="7" applyNumberFormat="1" applyFont="1" applyBorder="1" applyAlignment="1" applyProtection="1">
      <alignment horizontal="right" vertical="center" wrapText="1"/>
    </xf>
    <xf numFmtId="3" fontId="10" fillId="0" borderId="5" xfId="7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3" borderId="5" xfId="10" applyNumberFormat="1" applyFont="1" applyFill="1" applyBorder="1" applyAlignment="1" applyProtection="1">
      <alignment vertical="top"/>
      <protection locked="0"/>
    </xf>
    <xf numFmtId="3" fontId="2" fillId="3" borderId="13" xfId="10" applyNumberFormat="1" applyFont="1" applyFill="1" applyBorder="1" applyAlignment="1" applyProtection="1">
      <alignment vertical="top"/>
      <protection locked="0"/>
    </xf>
    <xf numFmtId="3" fontId="10" fillId="3" borderId="5" xfId="10" applyNumberFormat="1" applyFont="1" applyFill="1" applyBorder="1" applyAlignment="1" applyProtection="1">
      <alignment vertical="top"/>
      <protection locked="0"/>
    </xf>
    <xf numFmtId="3" fontId="10" fillId="3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0" fontId="14" fillId="0" borderId="0" xfId="10" applyFont="1" applyBorder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7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5" xfId="7" applyFont="1" applyBorder="1" applyAlignment="1" applyProtection="1">
      <alignment horizontal="center" vertical="center" wrapText="1"/>
    </xf>
    <xf numFmtId="49" fontId="3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left" vertical="center" wrapText="1"/>
    </xf>
    <xf numFmtId="49" fontId="2" fillId="0" borderId="5" xfId="7" applyNumberFormat="1" applyFont="1" applyBorder="1" applyAlignment="1" applyProtection="1">
      <alignment horizontal="left" vertical="center" wrapText="1"/>
    </xf>
    <xf numFmtId="0" fontId="2" fillId="0" borderId="5" xfId="7" applyFont="1" applyBorder="1" applyAlignment="1" applyProtection="1">
      <alignment horizontal="left" vertical="center"/>
    </xf>
    <xf numFmtId="0" fontId="10" fillId="0" borderId="5" xfId="7" applyFont="1" applyBorder="1" applyAlignment="1" applyProtection="1">
      <alignment horizontal="right" vertical="center" wrapText="1"/>
    </xf>
    <xf numFmtId="49" fontId="10" fillId="0" borderId="5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/>
    </xf>
    <xf numFmtId="3" fontId="2" fillId="0" borderId="5" xfId="7" applyNumberFormat="1" applyFont="1" applyBorder="1" applyAlignment="1" applyProtection="1">
      <alignment horizontal="right" vertical="center"/>
    </xf>
    <xf numFmtId="0" fontId="10" fillId="0" borderId="5" xfId="7" applyFont="1" applyBorder="1" applyAlignment="1" applyProtection="1">
      <alignment horizontal="left" vertical="center" wrapText="1"/>
    </xf>
    <xf numFmtId="49" fontId="10" fillId="0" borderId="5" xfId="7" applyNumberFormat="1" applyFont="1" applyBorder="1" applyAlignment="1" applyProtection="1">
      <alignment horizontal="center" vertical="center"/>
    </xf>
    <xf numFmtId="49" fontId="5" fillId="0" borderId="5" xfId="7" applyNumberFormat="1" applyFont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 wrapText="1"/>
    </xf>
    <xf numFmtId="0" fontId="3" fillId="0" borderId="0" xfId="7" applyFont="1" applyBorder="1" applyAlignment="1" applyProtection="1">
      <alignment horizontal="left" vertical="center" wrapText="1"/>
    </xf>
    <xf numFmtId="0" fontId="3" fillId="0" borderId="0" xfId="6" applyFont="1" applyAlignment="1" applyProtection="1">
      <alignment vertical="center" wrapText="1"/>
    </xf>
    <xf numFmtId="49" fontId="3" fillId="0" borderId="0" xfId="6" applyNumberFormat="1" applyFont="1" applyAlignment="1" applyProtection="1">
      <alignment vertical="center" wrapText="1"/>
    </xf>
    <xf numFmtId="1" fontId="3" fillId="0" borderId="0" xfId="6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4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4" borderId="26" xfId="13" applyFont="1" applyFill="1" applyBorder="1" applyAlignment="1" applyProtection="1">
      <alignment horizontal="center" vertical="center" wrapText="1"/>
    </xf>
    <xf numFmtId="0" fontId="2" fillId="4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4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3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0" applyNumberFormat="1" applyFont="1" applyFill="1" applyBorder="1" applyAlignment="1" applyProtection="1">
      <alignment vertical="top"/>
      <protection locked="0"/>
    </xf>
    <xf numFmtId="3" fontId="2" fillId="3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3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2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4" borderId="7" xfId="4" applyNumberFormat="1" applyFont="1" applyFill="1" applyBorder="1" applyAlignment="1" applyProtection="1">
      <alignment vertical="top" wrapText="1"/>
    </xf>
    <xf numFmtId="3" fontId="3" fillId="4" borderId="8" xfId="4" applyNumberFormat="1" applyFont="1" applyFill="1" applyBorder="1" applyAlignment="1" applyProtection="1">
      <alignment vertical="top" wrapText="1"/>
    </xf>
    <xf numFmtId="3" fontId="3" fillId="4" borderId="5" xfId="4" applyNumberFormat="1" applyFont="1" applyFill="1" applyBorder="1" applyAlignment="1" applyProtection="1">
      <alignment vertical="top" wrapText="1"/>
    </xf>
    <xf numFmtId="3" fontId="3" fillId="4" borderId="13" xfId="4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4" applyNumberFormat="1" applyFont="1" applyBorder="1" applyAlignment="1" applyProtection="1">
      <alignment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4" applyNumberFormat="1" applyFont="1" applyBorder="1" applyAlignment="1" applyProtection="1">
      <alignment vertical="top" wrapText="1"/>
    </xf>
    <xf numFmtId="3" fontId="3" fillId="0" borderId="13" xfId="4" applyNumberFormat="1" applyFont="1" applyBorder="1" applyAlignment="1" applyProtection="1">
      <alignment vertical="top" wrapText="1"/>
    </xf>
    <xf numFmtId="3" fontId="3" fillId="0" borderId="12" xfId="4" applyNumberFormat="1" applyFont="1" applyBorder="1" applyAlignment="1" applyProtection="1">
      <alignment vertical="top" wrapText="1"/>
    </xf>
    <xf numFmtId="3" fontId="3" fillId="0" borderId="15" xfId="4" applyNumberFormat="1" applyFont="1" applyBorder="1" applyAlignment="1" applyProtection="1">
      <alignment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8" xfId="4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4" applyNumberFormat="1" applyFont="1" applyBorder="1" applyAlignment="1" applyProtection="1">
      <alignment vertical="top"/>
    </xf>
    <xf numFmtId="3" fontId="3" fillId="0" borderId="13" xfId="4" applyNumberFormat="1" applyFont="1" applyBorder="1" applyAlignment="1" applyProtection="1">
      <alignment vertical="top"/>
    </xf>
    <xf numFmtId="3" fontId="3" fillId="0" borderId="12" xfId="4" applyNumberFormat="1" applyFont="1" applyBorder="1" applyAlignment="1" applyProtection="1">
      <alignment vertical="top"/>
    </xf>
    <xf numFmtId="3" fontId="3" fillId="0" borderId="15" xfId="4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2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3" borderId="13" xfId="10" applyNumberFormat="1" applyFont="1" applyFill="1" applyBorder="1" applyAlignment="1" applyProtection="1">
      <alignment vertical="center"/>
      <protection locked="0"/>
    </xf>
    <xf numFmtId="3" fontId="10" fillId="3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2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4" borderId="5" xfId="13" applyNumberFormat="1" applyFont="1" applyFill="1" applyBorder="1" applyAlignment="1" applyProtection="1">
      <alignment vertical="center"/>
    </xf>
    <xf numFmtId="3" fontId="3" fillId="0" borderId="11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2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3" fillId="12" borderId="5" xfId="7" applyFont="1" applyFill="1" applyBorder="1" applyAlignment="1" applyProtection="1">
      <alignment horizontal="left" vertical="center" wrapText="1"/>
      <protection locked="0"/>
    </xf>
    <xf numFmtId="49" fontId="3" fillId="1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16" applyNumberFormat="1" applyFont="1" applyFill="1" applyBorder="1" applyAlignment="1" applyProtection="1">
      <protection locked="0"/>
    </xf>
    <xf numFmtId="49" fontId="36" fillId="3" borderId="2" xfId="16" applyNumberFormat="1" applyFont="1" applyFill="1" applyBorder="1" applyAlignment="1" applyProtection="1">
      <protection locked="0"/>
    </xf>
    <xf numFmtId="49" fontId="36" fillId="3" borderId="5" xfId="16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1" xfId="13" applyNumberFormat="1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1" xfId="8" applyNumberFormat="1" applyFont="1" applyBorder="1" applyAlignment="1" applyProtection="1">
      <alignment horizontal="center" vertical="center" wrapText="1"/>
    </xf>
    <xf numFmtId="49" fontId="5" fillId="0" borderId="0" xfId="5" applyNumberFormat="1" applyFont="1" applyBorder="1" applyAlignment="1" applyProtection="1">
      <alignment horizontal="left" vertical="center" wrapText="1"/>
    </xf>
    <xf numFmtId="1" fontId="2" fillId="0" borderId="7" xfId="5" applyNumberFormat="1" applyFont="1" applyBorder="1" applyAlignment="1" applyProtection="1">
      <alignment horizontal="center" vertical="center" wrapText="1"/>
    </xf>
    <xf numFmtId="1" fontId="2" fillId="0" borderId="5" xfId="5" applyNumberFormat="1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9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49" fontId="2" fillId="0" borderId="5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5" fillId="0" borderId="0" xfId="6" applyNumberFormat="1" applyFont="1" applyAlignment="1" applyProtection="1">
      <alignment horizontal="left" vertical="top" wrapText="1"/>
    </xf>
    <xf numFmtId="0" fontId="2" fillId="0" borderId="5" xfId="6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</cellXfs>
  <cellStyles count="17">
    <cellStyle name="Currency 2" xfId="1"/>
    <cellStyle name="Euro" xfId="2"/>
    <cellStyle name="Normal 16" xfId="3"/>
    <cellStyle name="Normal 2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Нормален" xfId="0" builtinId="0"/>
    <cellStyle name="Процент" xfId="15" builtinId="5"/>
    <cellStyle name="Хипервръзка" xfId="16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>
      <c r="A2" s="686" t="s">
        <v>963</v>
      </c>
      <c r="B2" s="681"/>
      <c r="Z2" s="698">
        <v>2</v>
      </c>
      <c r="AA2" s="699">
        <f>IF(ISBLANK(_pdeReportingDate),"",_pdeReportingDate)</f>
        <v>45499</v>
      </c>
    </row>
    <row r="3" spans="1:27">
      <c r="A3" s="682" t="s">
        <v>961</v>
      </c>
      <c r="B3" s="683"/>
      <c r="Z3" s="698">
        <v>3</v>
      </c>
      <c r="AA3" s="699" t="str">
        <f>IF(ISBLANK(_authorName),"",_authorName)</f>
        <v>РАДКА ПАНАЙОТОВА-ТОДОРОВА</v>
      </c>
    </row>
    <row r="4" spans="1:27">
      <c r="A4" s="680" t="s">
        <v>987</v>
      </c>
      <c r="B4" s="681"/>
    </row>
    <row r="5" spans="1:27" ht="47.25">
      <c r="A5" s="684" t="s">
        <v>928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45292</v>
      </c>
    </row>
    <row r="10" spans="1:27">
      <c r="A10" s="7" t="s">
        <v>2</v>
      </c>
      <c r="B10" s="578">
        <v>45473</v>
      </c>
    </row>
    <row r="11" spans="1:27">
      <c r="A11" s="7" t="s">
        <v>975</v>
      </c>
      <c r="B11" s="578">
        <v>45499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999</v>
      </c>
    </row>
    <row r="18" spans="1:2">
      <c r="A18" s="7" t="s">
        <v>919</v>
      </c>
      <c r="B18" s="577" t="s">
        <v>991</v>
      </c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992</v>
      </c>
    </row>
    <row r="21" spans="1:2">
      <c r="A21" s="10" t="s">
        <v>6</v>
      </c>
      <c r="B21" s="579" t="s">
        <v>993</v>
      </c>
    </row>
    <row r="22" spans="1:2">
      <c r="A22" s="10" t="s">
        <v>917</v>
      </c>
      <c r="B22" s="579" t="s">
        <v>994</v>
      </c>
    </row>
    <row r="23" spans="1:2">
      <c r="A23" s="10" t="s">
        <v>7</v>
      </c>
      <c r="B23" s="688" t="s">
        <v>995</v>
      </c>
    </row>
    <row r="24" spans="1:2">
      <c r="A24" s="10" t="s">
        <v>918</v>
      </c>
      <c r="B24" s="689" t="s">
        <v>996</v>
      </c>
    </row>
    <row r="25" spans="1:2">
      <c r="A25" s="7" t="s">
        <v>921</v>
      </c>
      <c r="B25" s="690" t="s">
        <v>997</v>
      </c>
    </row>
    <row r="26" spans="1:2">
      <c r="A26" s="10" t="s">
        <v>968</v>
      </c>
      <c r="B26" s="579" t="s">
        <v>1002</v>
      </c>
    </row>
    <row r="27" spans="1:2">
      <c r="A27" s="10" t="s">
        <v>969</v>
      </c>
      <c r="B27" s="579" t="s">
        <v>998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30.06.2024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10" ht="18.75" customHeight="1">
      <c r="A6" s="675" t="s">
        <v>982</v>
      </c>
      <c r="B6" s="666" t="s">
        <v>945</v>
      </c>
      <c r="C6" s="673">
        <f>'1-Баланс'!C95</f>
        <v>66297</v>
      </c>
      <c r="D6" s="674">
        <f t="shared" ref="D6:D15" si="0">C6-E6</f>
        <v>0</v>
      </c>
      <c r="E6" s="673">
        <f>'1-Баланс'!G95</f>
        <v>66297</v>
      </c>
      <c r="F6" s="667" t="s">
        <v>946</v>
      </c>
      <c r="G6" s="675" t="s">
        <v>982</v>
      </c>
    </row>
    <row r="7" spans="1:10" ht="18.75" customHeight="1">
      <c r="A7" s="675" t="s">
        <v>982</v>
      </c>
      <c r="B7" s="666" t="s">
        <v>944</v>
      </c>
      <c r="C7" s="673">
        <f>'1-Баланс'!G37</f>
        <v>39209</v>
      </c>
      <c r="D7" s="674">
        <f t="shared" si="0"/>
        <v>26321</v>
      </c>
      <c r="E7" s="673">
        <f>'1-Баланс'!G18</f>
        <v>12888</v>
      </c>
      <c r="F7" s="667" t="s">
        <v>455</v>
      </c>
      <c r="G7" s="675" t="s">
        <v>982</v>
      </c>
    </row>
    <row r="8" spans="1:10" ht="18.75" customHeight="1">
      <c r="A8" s="675" t="s">
        <v>982</v>
      </c>
      <c r="B8" s="666" t="s">
        <v>942</v>
      </c>
      <c r="C8" s="673">
        <f>ABS('1-Баланс'!G32)-ABS('1-Баланс'!G33)</f>
        <v>56</v>
      </c>
      <c r="D8" s="674">
        <f t="shared" si="0"/>
        <v>0</v>
      </c>
      <c r="E8" s="673">
        <f>ABS('2-Отчет за доходите'!C44)-ABS('2-Отчет за доходите'!G44)</f>
        <v>56</v>
      </c>
      <c r="F8" s="667" t="s">
        <v>943</v>
      </c>
      <c r="G8" s="676" t="s">
        <v>984</v>
      </c>
    </row>
    <row r="9" spans="1:10" ht="18.75" customHeight="1">
      <c r="A9" s="675" t="s">
        <v>982</v>
      </c>
      <c r="B9" s="666" t="s">
        <v>948</v>
      </c>
      <c r="C9" s="673">
        <f>'1-Баланс'!D92</f>
        <v>144</v>
      </c>
      <c r="D9" s="674">
        <f t="shared" si="0"/>
        <v>0</v>
      </c>
      <c r="E9" s="673">
        <f>'3-Отчет за паричния поток'!C45</f>
        <v>144</v>
      </c>
      <c r="F9" s="667" t="s">
        <v>947</v>
      </c>
      <c r="G9" s="676" t="s">
        <v>983</v>
      </c>
    </row>
    <row r="10" spans="1:10" ht="18.75" customHeight="1">
      <c r="A10" s="675" t="s">
        <v>982</v>
      </c>
      <c r="B10" s="666" t="s">
        <v>949</v>
      </c>
      <c r="C10" s="673">
        <f>'1-Баланс'!C92</f>
        <v>44</v>
      </c>
      <c r="D10" s="674">
        <f t="shared" si="0"/>
        <v>0</v>
      </c>
      <c r="E10" s="673">
        <f>'3-Отчет за паричния поток'!C46</f>
        <v>44</v>
      </c>
      <c r="F10" s="667" t="s">
        <v>950</v>
      </c>
      <c r="G10" s="676" t="s">
        <v>983</v>
      </c>
    </row>
    <row r="11" spans="1:10" ht="18.75" customHeight="1">
      <c r="A11" s="675" t="s">
        <v>982</v>
      </c>
      <c r="B11" s="666" t="s">
        <v>944</v>
      </c>
      <c r="C11" s="673">
        <f>'1-Баланс'!G37</f>
        <v>39209</v>
      </c>
      <c r="D11" s="674">
        <f t="shared" si="0"/>
        <v>0</v>
      </c>
      <c r="E11" s="673">
        <f>'4-Отчет за собствения капитал'!L34</f>
        <v>39209</v>
      </c>
      <c r="F11" s="667" t="s">
        <v>951</v>
      </c>
      <c r="G11" s="676" t="s">
        <v>985</v>
      </c>
    </row>
    <row r="12" spans="1:10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10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10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10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6.1376589215256464E-3</v>
      </c>
      <c r="E3" s="645"/>
    </row>
    <row r="4" spans="1:5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1.4282435155193961E-3</v>
      </c>
    </row>
    <row r="5" spans="1:5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2.067336089781453E-3</v>
      </c>
    </row>
    <row r="6" spans="1:5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8.446837715130398E-4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1.0057038093298023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7.8818368489826396</v>
      </c>
    </row>
    <row r="11" spans="1:5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7.032294194511854</v>
      </c>
    </row>
    <row r="12" spans="1:5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1.4373716632443531E-2</v>
      </c>
    </row>
    <row r="13" spans="1:5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8.2135523613963042E-3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0.4392662847238939</v>
      </c>
    </row>
    <row r="16" spans="1:5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0.1376231202015174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0.35659665244502792</v>
      </c>
    </row>
    <row r="19" spans="1:5" ht="31.5">
      <c r="A19" s="592">
        <v>13</v>
      </c>
      <c r="B19" s="590" t="s">
        <v>932</v>
      </c>
      <c r="C19" s="591" t="s">
        <v>906</v>
      </c>
      <c r="D19" s="640">
        <f>D4/D5</f>
        <v>0.69086179193552499</v>
      </c>
    </row>
    <row r="20" spans="1:5" ht="31.5">
      <c r="A20" s="592">
        <v>14</v>
      </c>
      <c r="B20" s="590" t="s">
        <v>907</v>
      </c>
      <c r="C20" s="591" t="s">
        <v>908</v>
      </c>
      <c r="D20" s="640">
        <f>D6/D5</f>
        <v>0.40858560719187897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571</v>
      </c>
      <c r="E21" s="697"/>
    </row>
    <row r="22" spans="1:5" ht="47.25">
      <c r="A22" s="592">
        <v>16</v>
      </c>
      <c r="B22" s="590" t="s">
        <v>913</v>
      </c>
      <c r="C22" s="591" t="s">
        <v>914</v>
      </c>
      <c r="D22" s="646">
        <f>D21/'1-Баланс'!G37</f>
        <v>1.4562982988599557E-2</v>
      </c>
    </row>
    <row r="23" spans="1:5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0.10127607859023699</v>
      </c>
    </row>
    <row r="24" spans="1:5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27.088000000000001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АСЕНОВА КРЕПОСТ АД</v>
      </c>
      <c r="B3" s="105" t="str">
        <f t="shared" ref="B3:B34" si="1">pdeBulstat</f>
        <v>115012041</v>
      </c>
      <c r="C3" s="581">
        <f t="shared" ref="C3:C34" si="2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962</v>
      </c>
    </row>
    <row r="4" spans="1:14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4449</v>
      </c>
    </row>
    <row r="5" spans="1:14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10615</v>
      </c>
    </row>
    <row r="6" spans="1:14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162</v>
      </c>
    </row>
    <row r="7" spans="1:14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14</v>
      </c>
    </row>
    <row r="8" spans="1:14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26</v>
      </c>
    </row>
    <row r="9" spans="1:14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16228</v>
      </c>
    </row>
    <row r="12" spans="1:14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6</v>
      </c>
    </row>
    <row r="18" spans="1:8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6</v>
      </c>
    </row>
    <row r="19" spans="1:8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АСЕНОВА КРЕПОСТ АД</v>
      </c>
      <c r="B35" s="105" t="str">
        <f t="shared" ref="B35:B66" si="4">pdeBulstat</f>
        <v>115012041</v>
      </c>
      <c r="C35" s="581">
        <f t="shared" ref="C35:C66" si="5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1930</v>
      </c>
    </row>
    <row r="36" spans="1:8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5910</v>
      </c>
    </row>
    <row r="38" spans="1:8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7840</v>
      </c>
    </row>
    <row r="39" spans="1:8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24074</v>
      </c>
    </row>
    <row r="42" spans="1:8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2776</v>
      </c>
    </row>
    <row r="43" spans="1:8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1203</v>
      </c>
    </row>
    <row r="44" spans="1:8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27</v>
      </c>
    </row>
    <row r="45" spans="1:8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531</v>
      </c>
    </row>
    <row r="46" spans="1:8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4537</v>
      </c>
    </row>
    <row r="49" spans="1:8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19394</v>
      </c>
    </row>
    <row r="50" spans="1:8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1111</v>
      </c>
    </row>
    <row r="51" spans="1:8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</v>
      </c>
    </row>
    <row r="52" spans="1:8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17057</v>
      </c>
    </row>
    <row r="53" spans="1:8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32</v>
      </c>
    </row>
    <row r="57" spans="1:8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37595</v>
      </c>
    </row>
    <row r="58" spans="1:8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31</v>
      </c>
    </row>
    <row r="59" spans="1:8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31</v>
      </c>
    </row>
    <row r="62" spans="1:8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2</v>
      </c>
    </row>
    <row r="64" spans="1:8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33</v>
      </c>
    </row>
    <row r="65" spans="1:8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35</v>
      </c>
    </row>
    <row r="66" spans="1:8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9</v>
      </c>
    </row>
    <row r="67" spans="1:8">
      <c r="A67" s="105" t="str">
        <f t="shared" ref="A67:A98" si="6">pdeName</f>
        <v>АСЕНОВА КРЕПОСТ АД</v>
      </c>
      <c r="B67" s="105" t="str">
        <f t="shared" ref="B67:B98" si="7">pdeBulstat</f>
        <v>115012041</v>
      </c>
      <c r="C67" s="581">
        <f t="shared" ref="C67:C98" si="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44</v>
      </c>
    </row>
    <row r="70" spans="1:8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14</v>
      </c>
    </row>
    <row r="71" spans="1:8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42223</v>
      </c>
    </row>
    <row r="72" spans="1:8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66297</v>
      </c>
    </row>
    <row r="73" spans="1:8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3793</v>
      </c>
    </row>
    <row r="82" spans="1:8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11890</v>
      </c>
    </row>
    <row r="83" spans="1:8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10601</v>
      </c>
    </row>
    <row r="86" spans="1:8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48801</v>
      </c>
    </row>
    <row r="87" spans="1:8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-22536</v>
      </c>
    </row>
    <row r="88" spans="1:8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-22536</v>
      </c>
    </row>
    <row r="89" spans="1:8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56</v>
      </c>
    </row>
    <row r="92" spans="1:8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-22480</v>
      </c>
    </row>
    <row r="94" spans="1:8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39209</v>
      </c>
    </row>
    <row r="95" spans="1:8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131</v>
      </c>
    </row>
    <row r="98" spans="1:8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АСЕНОВА КРЕПОСТ АД</v>
      </c>
      <c r="B99" s="105" t="str">
        <f t="shared" ref="B99:B125" si="10">pdeBulstat</f>
        <v>115012041</v>
      </c>
      <c r="C99" s="581">
        <f t="shared" ref="C99:C125" si="11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20152</v>
      </c>
    </row>
    <row r="103" spans="1:8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750</v>
      </c>
    </row>
    <row r="104" spans="1:8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829</v>
      </c>
    </row>
    <row r="106" spans="1:8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21731</v>
      </c>
    </row>
    <row r="108" spans="1:8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1016</v>
      </c>
    </row>
    <row r="109" spans="1:8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3969</v>
      </c>
    </row>
    <row r="111" spans="1:8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78</v>
      </c>
    </row>
    <row r="112" spans="1:8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2434</v>
      </c>
    </row>
    <row r="114" spans="1:8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60</v>
      </c>
    </row>
    <row r="115" spans="1:8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601</v>
      </c>
    </row>
    <row r="116" spans="1:8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551</v>
      </c>
    </row>
    <row r="117" spans="1:8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245</v>
      </c>
    </row>
    <row r="118" spans="1:8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372</v>
      </c>
    </row>
    <row r="119" spans="1:8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5357</v>
      </c>
    </row>
    <row r="121" spans="1:8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5357</v>
      </c>
    </row>
    <row r="125" spans="1:8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66297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АСЕНОВА КРЕПОСТ АД</v>
      </c>
      <c r="B127" s="105" t="str">
        <f t="shared" ref="B127:B158" si="13">pdeBulstat</f>
        <v>115012041</v>
      </c>
      <c r="C127" s="581">
        <f t="shared" ref="C127:C158" si="14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6027</v>
      </c>
    </row>
    <row r="128" spans="1:8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336</v>
      </c>
    </row>
    <row r="129" spans="1:8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429</v>
      </c>
    </row>
    <row r="130" spans="1:8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2584</v>
      </c>
    </row>
    <row r="131" spans="1:8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522</v>
      </c>
    </row>
    <row r="132" spans="1:8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67</v>
      </c>
    </row>
    <row r="133" spans="1:8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-773</v>
      </c>
    </row>
    <row r="134" spans="1:8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9261</v>
      </c>
    </row>
    <row r="138" spans="1:8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515</v>
      </c>
    </row>
    <row r="139" spans="1:8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42</v>
      </c>
    </row>
    <row r="142" spans="1:8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557</v>
      </c>
    </row>
    <row r="143" spans="1:8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9818</v>
      </c>
    </row>
    <row r="144" spans="1:8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56</v>
      </c>
    </row>
    <row r="145" spans="1:8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9818</v>
      </c>
    </row>
    <row r="148" spans="1:8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56</v>
      </c>
    </row>
    <row r="149" spans="1:8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56</v>
      </c>
    </row>
    <row r="154" spans="1:8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56</v>
      </c>
    </row>
    <row r="156" spans="1:8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9874</v>
      </c>
    </row>
    <row r="157" spans="1:8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8980</v>
      </c>
    </row>
    <row r="158" spans="1:8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58</v>
      </c>
    </row>
    <row r="159" spans="1:8">
      <c r="A159" s="105" t="str">
        <f t="shared" ref="A159:A179" si="15">pdeName</f>
        <v>АСЕНОВА КРЕПОСТ АД</v>
      </c>
      <c r="B159" s="105" t="str">
        <f t="shared" ref="B159:B179" si="16">pdeBulstat</f>
        <v>115012041</v>
      </c>
      <c r="C159" s="581">
        <f t="shared" ref="C159:C179" si="17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</v>
      </c>
    </row>
    <row r="160" spans="1:8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50</v>
      </c>
    </row>
    <row r="161" spans="1:8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9124</v>
      </c>
    </row>
    <row r="162" spans="1:8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740</v>
      </c>
    </row>
    <row r="165" spans="1:8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</v>
      </c>
    </row>
    <row r="166" spans="1:8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</v>
      </c>
    </row>
    <row r="167" spans="1:8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750</v>
      </c>
    </row>
    <row r="170" spans="1:8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9874</v>
      </c>
    </row>
    <row r="171" spans="1:8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9874</v>
      </c>
    </row>
    <row r="175" spans="1:8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9874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АСЕНОВА КРЕПОСТ АД</v>
      </c>
      <c r="B181" s="105" t="str">
        <f t="shared" ref="B181:B216" si="19">pdeBulstat</f>
        <v>115012041</v>
      </c>
      <c r="C181" s="581">
        <f t="shared" ref="C181:C216" si="20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8787</v>
      </c>
    </row>
    <row r="182" spans="1:8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-5559</v>
      </c>
    </row>
    <row r="183" spans="1:8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-2790</v>
      </c>
    </row>
    <row r="185" spans="1:8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-337</v>
      </c>
    </row>
    <row r="186" spans="1:8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13</v>
      </c>
    </row>
    <row r="191" spans="1:8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114</v>
      </c>
    </row>
    <row r="192" spans="1:8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</v>
      </c>
    </row>
    <row r="194" spans="1:8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538</v>
      </c>
    </row>
    <row r="199" spans="1:8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</v>
      </c>
    </row>
    <row r="200" spans="1:8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539</v>
      </c>
    </row>
    <row r="203" spans="1:8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-727</v>
      </c>
    </row>
    <row r="207" spans="1:8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-26</v>
      </c>
    </row>
    <row r="209" spans="1:8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-753</v>
      </c>
    </row>
    <row r="212" spans="1:8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-100</v>
      </c>
    </row>
    <row r="213" spans="1:8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144</v>
      </c>
    </row>
    <row r="214" spans="1:8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44</v>
      </c>
    </row>
    <row r="215" spans="1:8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АСЕНОВА КРЕПОСТ АД</v>
      </c>
      <c r="B218" s="105" t="str">
        <f t="shared" ref="B218:B281" si="22">pdeBulstat</f>
        <v>115012041</v>
      </c>
      <c r="C218" s="581">
        <f t="shared" ref="C218:C281" si="23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3793</v>
      </c>
    </row>
    <row r="263" spans="1:8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3793</v>
      </c>
    </row>
    <row r="267" spans="1:8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3793</v>
      </c>
    </row>
    <row r="281" spans="1:8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АСЕНОВА КРЕПОСТ АД</v>
      </c>
      <c r="B282" s="105" t="str">
        <f t="shared" ref="B282:B345" si="25">pdeBulstat</f>
        <v>115012041</v>
      </c>
      <c r="C282" s="581">
        <f t="shared" ref="C282:C345" si="26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3793</v>
      </c>
    </row>
    <row r="284" spans="1:8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10601</v>
      </c>
    </row>
    <row r="329" spans="1:8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10601</v>
      </c>
    </row>
    <row r="333" spans="1:8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АСЕНОВА КРЕПОСТ АД</v>
      </c>
      <c r="B346" s="105" t="str">
        <f t="shared" ref="B346:B409" si="28">pdeBulstat</f>
        <v>115012041</v>
      </c>
      <c r="C346" s="581">
        <f t="shared" ref="C346:C409" si="2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10601</v>
      </c>
    </row>
    <row r="347" spans="1:8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10601</v>
      </c>
    </row>
    <row r="350" spans="1:8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-22536</v>
      </c>
    </row>
    <row r="351" spans="1:8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-22536</v>
      </c>
    </row>
    <row r="355" spans="1:8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56</v>
      </c>
    </row>
    <row r="356" spans="1:8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-22480</v>
      </c>
    </row>
    <row r="369" spans="1:8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-22480</v>
      </c>
    </row>
    <row r="372" spans="1:8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АСЕНОВА КРЕПОСТ АД</v>
      </c>
      <c r="B410" s="105" t="str">
        <f t="shared" ref="B410:B459" si="31">pdeBulstat</f>
        <v>115012041</v>
      </c>
      <c r="C410" s="581">
        <f t="shared" ref="C410:C459" si="32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39153</v>
      </c>
    </row>
    <row r="417" spans="1:8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39153</v>
      </c>
    </row>
    <row r="421" spans="1:8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56</v>
      </c>
    </row>
    <row r="422" spans="1:8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39209</v>
      </c>
    </row>
    <row r="435" spans="1:8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39209</v>
      </c>
    </row>
    <row r="438" spans="1:8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АСЕНОВА КРЕПОСТ АД</v>
      </c>
      <c r="B461" s="105" t="str">
        <f t="shared" ref="B461:B524" si="34">pdeBulstat</f>
        <v>115012041</v>
      </c>
      <c r="C461" s="581">
        <f t="shared" ref="C461:C524" si="35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38632</v>
      </c>
    </row>
    <row r="464" spans="1:8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112</v>
      </c>
    </row>
    <row r="467" spans="1:8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48681</v>
      </c>
    </row>
    <row r="470" spans="1:8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48760</v>
      </c>
    </row>
    <row r="491" spans="1:8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4</v>
      </c>
    </row>
    <row r="521" spans="1:8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АСЕНОВА КРЕПОСТ АД</v>
      </c>
      <c r="B525" s="105" t="str">
        <f t="shared" ref="B525:B588" si="37">pdeBulstat</f>
        <v>115012041</v>
      </c>
      <c r="C525" s="581">
        <f t="shared" ref="C525:C588" si="3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4</v>
      </c>
    </row>
    <row r="526" spans="1:8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2</v>
      </c>
    </row>
    <row r="528" spans="1:8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6</v>
      </c>
    </row>
    <row r="530" spans="1:8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6</v>
      </c>
    </row>
    <row r="551" spans="1:8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38632</v>
      </c>
    </row>
    <row r="554" spans="1:8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428</v>
      </c>
    </row>
    <row r="556" spans="1:8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114</v>
      </c>
    </row>
    <row r="557" spans="1:8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48679</v>
      </c>
    </row>
    <row r="560" spans="1:8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48758</v>
      </c>
    </row>
    <row r="581" spans="1:8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АСЕНОВА КРЕПОСТ АД</v>
      </c>
      <c r="B589" s="105" t="str">
        <f t="shared" ref="B589:B652" si="40">pdeBulstat</f>
        <v>115012041</v>
      </c>
      <c r="C589" s="581">
        <f t="shared" ref="C589:C652" si="41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38632</v>
      </c>
    </row>
    <row r="644" spans="1:8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428</v>
      </c>
    </row>
    <row r="646" spans="1:8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114</v>
      </c>
    </row>
    <row r="647" spans="1:8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48679</v>
      </c>
    </row>
    <row r="650" spans="1:8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АСЕНОВА КРЕПОСТ АД</v>
      </c>
      <c r="B653" s="105" t="str">
        <f t="shared" ref="B653:B716" si="43">pdeBulstat</f>
        <v>115012041</v>
      </c>
      <c r="C653" s="581">
        <f t="shared" ref="C653:C716" si="44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48758</v>
      </c>
    </row>
    <row r="671" spans="1:8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3448</v>
      </c>
    </row>
    <row r="673" spans="1:8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27667</v>
      </c>
    </row>
    <row r="674" spans="1:8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413</v>
      </c>
    </row>
    <row r="675" spans="1:8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414</v>
      </c>
    </row>
    <row r="676" spans="1:8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85</v>
      </c>
    </row>
    <row r="677" spans="1:8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32027</v>
      </c>
    </row>
    <row r="680" spans="1:8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10</v>
      </c>
    </row>
    <row r="686" spans="1:8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72</v>
      </c>
    </row>
    <row r="687" spans="1:8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32099</v>
      </c>
    </row>
    <row r="701" spans="1:8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64</v>
      </c>
    </row>
    <row r="703" spans="1:8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350</v>
      </c>
    </row>
    <row r="704" spans="1:8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428</v>
      </c>
    </row>
    <row r="710" spans="1:8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>
      <c r="A717" s="105" t="str">
        <f t="shared" ref="A717:A780" si="45">pdeName</f>
        <v>АСЕНОВА КРЕПОСТ АД</v>
      </c>
      <c r="B717" s="105" t="str">
        <f t="shared" ref="B717:B780" si="46">pdeBulstat</f>
        <v>115012041</v>
      </c>
      <c r="C717" s="581">
        <f t="shared" ref="C717:C780" si="47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429</v>
      </c>
    </row>
    <row r="731" spans="1:8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4</v>
      </c>
    </row>
    <row r="736" spans="1:8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4</v>
      </c>
    </row>
    <row r="761" spans="1:8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3512</v>
      </c>
    </row>
    <row r="763" spans="1:8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28017</v>
      </c>
    </row>
    <row r="764" spans="1:8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420</v>
      </c>
    </row>
    <row r="765" spans="1:8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414</v>
      </c>
    </row>
    <row r="766" spans="1:8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88</v>
      </c>
    </row>
    <row r="767" spans="1:8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32451</v>
      </c>
    </row>
    <row r="770" spans="1:8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11</v>
      </c>
    </row>
    <row r="776" spans="1:8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73</v>
      </c>
    </row>
    <row r="777" spans="1:8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АСЕНОВА КРЕПОСТ АД</v>
      </c>
      <c r="B781" s="105" t="str">
        <f t="shared" ref="B781:B844" si="49">pdeBulstat</f>
        <v>115012041</v>
      </c>
      <c r="C781" s="581">
        <f t="shared" ref="C781:C844" si="50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32524</v>
      </c>
    </row>
    <row r="791" spans="1:8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АСЕНОВА КРЕПОСТ АД</v>
      </c>
      <c r="B845" s="105" t="str">
        <f t="shared" ref="B845:B910" si="52">pdeBulstat</f>
        <v>115012041</v>
      </c>
      <c r="C845" s="581">
        <f t="shared" ref="C845:C910" si="53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3512</v>
      </c>
    </row>
    <row r="853" spans="1:8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28017</v>
      </c>
    </row>
    <row r="854" spans="1:8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420</v>
      </c>
    </row>
    <row r="855" spans="1:8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414</v>
      </c>
    </row>
    <row r="856" spans="1:8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88</v>
      </c>
    </row>
    <row r="857" spans="1:8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32451</v>
      </c>
    </row>
    <row r="860" spans="1:8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11</v>
      </c>
    </row>
    <row r="866" spans="1:8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73</v>
      </c>
    </row>
    <row r="867" spans="1:8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32524</v>
      </c>
    </row>
    <row r="881" spans="1:8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4449</v>
      </c>
    </row>
    <row r="883" spans="1:8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10615</v>
      </c>
    </row>
    <row r="884" spans="1:8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162</v>
      </c>
    </row>
    <row r="885" spans="1:8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14</v>
      </c>
    </row>
    <row r="886" spans="1:8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26</v>
      </c>
    </row>
    <row r="887" spans="1:8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16228</v>
      </c>
    </row>
    <row r="890" spans="1:8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6</v>
      </c>
    </row>
    <row r="896" spans="1:8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6</v>
      </c>
    </row>
    <row r="897" spans="1:8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16234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АСЕНОВА КРЕПОСТ АД</v>
      </c>
      <c r="B912" s="105" t="str">
        <f t="shared" ref="B912:B975" si="55">pdeBulstat</f>
        <v>115012041</v>
      </c>
      <c r="C912" s="581">
        <f t="shared" ref="C912:C975" si="56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5910</v>
      </c>
    </row>
    <row r="919" spans="1:8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5910</v>
      </c>
    </row>
    <row r="921" spans="1:8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7840</v>
      </c>
    </row>
    <row r="922" spans="1:8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19394</v>
      </c>
    </row>
    <row r="924" spans="1:8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101</v>
      </c>
    </row>
    <row r="925" spans="1:8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</v>
      </c>
    </row>
    <row r="926" spans="1:8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19278</v>
      </c>
    </row>
    <row r="927" spans="1:8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1111</v>
      </c>
    </row>
    <row r="928" spans="1:8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17057</v>
      </c>
    </row>
    <row r="930" spans="1:8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37595</v>
      </c>
    </row>
    <row r="943" spans="1:8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45435</v>
      </c>
    </row>
    <row r="944" spans="1:8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19394</v>
      </c>
    </row>
    <row r="956" spans="1:8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101</v>
      </c>
    </row>
    <row r="957" spans="1:8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</v>
      </c>
    </row>
    <row r="958" spans="1:8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19278</v>
      </c>
    </row>
    <row r="959" spans="1:8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1111</v>
      </c>
    </row>
    <row r="960" spans="1:8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17057</v>
      </c>
    </row>
    <row r="962" spans="1:8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37595</v>
      </c>
    </row>
    <row r="975" spans="1:8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37595</v>
      </c>
    </row>
    <row r="976" spans="1:8">
      <c r="A976" s="105" t="str">
        <f t="shared" ref="A976:A1039" si="57">pdeName</f>
        <v>АСЕНОВА КРЕПОСТ АД</v>
      </c>
      <c r="B976" s="105" t="str">
        <f t="shared" ref="B976:B1039" si="58">pdeBulstat</f>
        <v>115012041</v>
      </c>
      <c r="C976" s="581">
        <f t="shared" ref="C976:C1039" si="5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5910</v>
      </c>
    </row>
    <row r="983" spans="1:8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5910</v>
      </c>
    </row>
    <row r="985" spans="1:8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7840</v>
      </c>
    </row>
    <row r="986" spans="1:8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7840</v>
      </c>
    </row>
    <row r="1008" spans="1:8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131</v>
      </c>
    </row>
    <row r="1013" spans="1:8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131</v>
      </c>
    </row>
    <row r="1014" spans="1:8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750</v>
      </c>
    </row>
    <row r="1021" spans="1:8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20902</v>
      </c>
    </row>
    <row r="1023" spans="1:8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829</v>
      </c>
    </row>
    <row r="1024" spans="1:8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78</v>
      </c>
    </row>
    <row r="1025" spans="1:8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25</v>
      </c>
    </row>
    <row r="1026" spans="1:8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53</v>
      </c>
    </row>
    <row r="1028" spans="1:8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607</v>
      </c>
    </row>
    <row r="1029" spans="1:8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607</v>
      </c>
    </row>
    <row r="1030" spans="1:8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409</v>
      </c>
    </row>
    <row r="1034" spans="1:8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409</v>
      </c>
    </row>
    <row r="1036" spans="1:8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3891</v>
      </c>
    </row>
    <row r="1039" spans="1:8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АСЕНОВА КРЕПОСТ АД</v>
      </c>
      <c r="B1040" s="105" t="str">
        <f t="shared" ref="B1040:B1103" si="61">pdeBulstat</f>
        <v>115012041</v>
      </c>
      <c r="C1040" s="581">
        <f t="shared" ref="C1040:C1103" si="62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2434</v>
      </c>
    </row>
    <row r="1041" spans="1:8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60</v>
      </c>
    </row>
    <row r="1042" spans="1:8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601</v>
      </c>
    </row>
    <row r="1043" spans="1:8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245</v>
      </c>
    </row>
    <row r="1044" spans="1:8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116</v>
      </c>
    </row>
    <row r="1046" spans="1:8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129</v>
      </c>
    </row>
    <row r="1047" spans="1:8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551</v>
      </c>
    </row>
    <row r="1048" spans="1:8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372</v>
      </c>
    </row>
    <row r="1049" spans="1:8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5357</v>
      </c>
    </row>
    <row r="1050" spans="1:8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27088</v>
      </c>
    </row>
    <row r="1051" spans="1:8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78</v>
      </c>
    </row>
    <row r="1068" spans="1:8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25</v>
      </c>
    </row>
    <row r="1069" spans="1:8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53</v>
      </c>
    </row>
    <row r="1071" spans="1:8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607</v>
      </c>
    </row>
    <row r="1072" spans="1:8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607</v>
      </c>
    </row>
    <row r="1073" spans="1:8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409</v>
      </c>
    </row>
    <row r="1077" spans="1:8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409</v>
      </c>
    </row>
    <row r="1079" spans="1:8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3891</v>
      </c>
    </row>
    <row r="1082" spans="1:8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2434</v>
      </c>
    </row>
    <row r="1084" spans="1:8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60</v>
      </c>
    </row>
    <row r="1085" spans="1:8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601</v>
      </c>
    </row>
    <row r="1086" spans="1:8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245</v>
      </c>
    </row>
    <row r="1087" spans="1:8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116</v>
      </c>
    </row>
    <row r="1089" spans="1:8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129</v>
      </c>
    </row>
    <row r="1090" spans="1:8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551</v>
      </c>
    </row>
    <row r="1091" spans="1:8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372</v>
      </c>
    </row>
    <row r="1092" spans="1:8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5357</v>
      </c>
    </row>
    <row r="1093" spans="1:8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5357</v>
      </c>
    </row>
    <row r="1094" spans="1:8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131</v>
      </c>
    </row>
    <row r="1099" spans="1:8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131</v>
      </c>
    </row>
    <row r="1100" spans="1:8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АСЕНОВА КРЕПОСТ АД</v>
      </c>
      <c r="B1104" s="105" t="str">
        <f t="shared" ref="B1104:B1167" si="64">pdeBulstat</f>
        <v>115012041</v>
      </c>
      <c r="C1104" s="581">
        <f t="shared" ref="C1104:C1167" si="65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750</v>
      </c>
    </row>
    <row r="1107" spans="1:8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20902</v>
      </c>
    </row>
    <row r="1109" spans="1:8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829</v>
      </c>
    </row>
    <row r="1110" spans="1:8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21731</v>
      </c>
    </row>
    <row r="1137" spans="1:8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АСЕНОВА КРЕПОСТ АД</v>
      </c>
      <c r="B1168" s="105" t="str">
        <f t="shared" ref="B1168:B1195" si="67">pdeBulstat</f>
        <v>115012041</v>
      </c>
      <c r="C1168" s="581">
        <f t="shared" ref="C1168:C1195" si="68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АСЕНОВА КРЕПОСТ АД</v>
      </c>
      <c r="B1197" s="105" t="str">
        <f t="shared" ref="B1197:B1228" si="70">pdeBulstat</f>
        <v>115012041</v>
      </c>
      <c r="C1197" s="581">
        <f t="shared" ref="C1197:C1228" si="71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28682</v>
      </c>
    </row>
    <row r="1204" spans="1:8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35382</v>
      </c>
    </row>
    <row r="1211" spans="1:8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АСЕНОВА КРЕПОСТ АД</v>
      </c>
      <c r="B1229" s="105" t="str">
        <f t="shared" ref="B1229:B1260" si="73">pdeBulstat</f>
        <v>115012041</v>
      </c>
      <c r="C1229" s="581">
        <f t="shared" ref="C1229:C1260" si="74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31</v>
      </c>
    </row>
    <row r="1246" spans="1:8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АСЕНОВА КРЕПОСТ АД</v>
      </c>
      <c r="B1261" s="105" t="str">
        <f t="shared" ref="B1261:B1294" si="76">pdeBulstat</f>
        <v>115012041</v>
      </c>
      <c r="C1261" s="581">
        <f t="shared" ref="C1261:C1294" si="77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31</v>
      </c>
    </row>
    <row r="1288" spans="1:8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АСЕНОВА КРЕПОСТ АД</v>
      </c>
      <c r="B1296" s="105" t="str">
        <f t="shared" ref="B1296:B1335" si="79">pdeBulstat</f>
        <v>115012041</v>
      </c>
      <c r="C1296" s="581">
        <f t="shared" ref="C1296:C1335" si="80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tabSelected="1" view="pageBreakPreview" zoomScale="80" zoomScaleNormal="85" zoomScaleSheetLayoutView="80" workbookViewId="0">
      <selection activeCell="G66" sqref="G66:G67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115012041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962</v>
      </c>
      <c r="D12" s="197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>
      <c r="A13" s="89" t="s">
        <v>27</v>
      </c>
      <c r="B13" s="91" t="s">
        <v>28</v>
      </c>
      <c r="C13" s="197">
        <v>4449</v>
      </c>
      <c r="D13" s="197">
        <v>4513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>
      <c r="A14" s="89" t="s">
        <v>30</v>
      </c>
      <c r="B14" s="91" t="s">
        <v>31</v>
      </c>
      <c r="C14" s="197">
        <v>10615</v>
      </c>
      <c r="D14" s="197">
        <v>10965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v>162</v>
      </c>
      <c r="D15" s="197">
        <v>169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v>14</v>
      </c>
      <c r="D16" s="197">
        <v>18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26</v>
      </c>
      <c r="D17" s="197">
        <v>27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13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16228</v>
      </c>
      <c r="D20" s="598">
        <f>SUM(D12:D19)</f>
        <v>16654</v>
      </c>
      <c r="E20" s="89" t="s">
        <v>54</v>
      </c>
      <c r="F20" s="93" t="s">
        <v>55</v>
      </c>
      <c r="G20" s="197">
        <v>33118</v>
      </c>
      <c r="H20" s="197">
        <v>33118</v>
      </c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3793</v>
      </c>
      <c r="H21" s="197">
        <v>3793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11890</v>
      </c>
      <c r="H22" s="614">
        <f>SUM(H23:H25)</f>
        <v>11890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7">
        <v>1289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10601</v>
      </c>
      <c r="H25" s="197">
        <v>10601</v>
      </c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48801</v>
      </c>
      <c r="H26" s="598">
        <f>H20+H21+H22</f>
        <v>48801</v>
      </c>
      <c r="M26" s="98"/>
    </row>
    <row r="27" spans="1:13">
      <c r="A27" s="89" t="s">
        <v>79</v>
      </c>
      <c r="B27" s="91" t="s">
        <v>80</v>
      </c>
      <c r="C27" s="197">
        <v>6</v>
      </c>
      <c r="D27" s="196">
        <v>7</v>
      </c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6</v>
      </c>
      <c r="D28" s="598">
        <f>SUM(D24:D27)</f>
        <v>7</v>
      </c>
      <c r="E28" s="202" t="s">
        <v>84</v>
      </c>
      <c r="F28" s="93" t="s">
        <v>85</v>
      </c>
      <c r="G28" s="595">
        <f>SUM(G29:G31)</f>
        <v>-22536</v>
      </c>
      <c r="H28" s="596">
        <f>SUM(H29:H31)</f>
        <v>-22714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-22536</v>
      </c>
      <c r="H29" s="197">
        <v>-22714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56</v>
      </c>
      <c r="H32" s="197">
        <v>178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-22480</v>
      </c>
      <c r="H34" s="598">
        <f>H28+H32+H33</f>
        <v>-22536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39209</v>
      </c>
      <c r="H37" s="600">
        <f>H26+H18+H34</f>
        <v>39153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7">
        <v>21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131</v>
      </c>
      <c r="H45" s="197">
        <v>403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>
        <v>20000</v>
      </c>
      <c r="H48" s="197">
        <v>20000</v>
      </c>
      <c r="M48" s="98"/>
    </row>
    <row r="49" spans="1:13">
      <c r="A49" s="89" t="s">
        <v>148</v>
      </c>
      <c r="B49" s="94" t="s">
        <v>149</v>
      </c>
      <c r="C49" s="197">
        <v>1930</v>
      </c>
      <c r="D49" s="197">
        <v>1930</v>
      </c>
      <c r="E49" s="89" t="s">
        <v>150</v>
      </c>
      <c r="F49" s="93" t="s">
        <v>151</v>
      </c>
      <c r="G49" s="197"/>
      <c r="H49" s="197"/>
    </row>
    <row r="50" spans="1:13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20152</v>
      </c>
      <c r="H50" s="596">
        <f>SUM(H44:H49)</f>
        <v>20424</v>
      </c>
    </row>
    <row r="51" spans="1:13">
      <c r="A51" s="89" t="s">
        <v>79</v>
      </c>
      <c r="B51" s="91" t="s">
        <v>155</v>
      </c>
      <c r="C51" s="197">
        <v>5910</v>
      </c>
      <c r="D51" s="197">
        <v>5801</v>
      </c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7840</v>
      </c>
      <c r="D52" s="598">
        <f>SUM(D48:D51)</f>
        <v>7731</v>
      </c>
      <c r="E52" s="201" t="s">
        <v>158</v>
      </c>
      <c r="F52" s="95" t="s">
        <v>159</v>
      </c>
      <c r="G52" s="197">
        <v>750</v>
      </c>
      <c r="H52" s="197">
        <v>750</v>
      </c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829</v>
      </c>
      <c r="H54" s="197">
        <v>829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7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24074</v>
      </c>
      <c r="D56" s="602">
        <f>D20+D21+D22+D28+D33+D46+D52+D54+D55</f>
        <v>24392</v>
      </c>
      <c r="E56" s="100" t="s">
        <v>850</v>
      </c>
      <c r="F56" s="99" t="s">
        <v>172</v>
      </c>
      <c r="G56" s="599">
        <f>G50+G52+G53+G54+G55</f>
        <v>21731</v>
      </c>
      <c r="H56" s="600">
        <f>H50+H52+H53+H54+H55</f>
        <v>22003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2776</v>
      </c>
      <c r="D59" s="197">
        <v>2867</v>
      </c>
      <c r="E59" s="201" t="s">
        <v>180</v>
      </c>
      <c r="F59" s="486" t="s">
        <v>181</v>
      </c>
      <c r="G59" s="197">
        <v>1016</v>
      </c>
      <c r="H59" s="197">
        <v>979</v>
      </c>
    </row>
    <row r="60" spans="1:13">
      <c r="A60" s="89" t="s">
        <v>178</v>
      </c>
      <c r="B60" s="91" t="s">
        <v>179</v>
      </c>
      <c r="C60" s="197">
        <v>1203</v>
      </c>
      <c r="D60" s="197">
        <v>746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>
        <v>27</v>
      </c>
      <c r="D61" s="197">
        <v>35</v>
      </c>
      <c r="E61" s="200" t="s">
        <v>188</v>
      </c>
      <c r="F61" s="93" t="s">
        <v>189</v>
      </c>
      <c r="G61" s="595">
        <f>SUM(G62:G68)</f>
        <v>3969</v>
      </c>
      <c r="H61" s="596">
        <f>SUM(H62:H68)</f>
        <v>3460</v>
      </c>
    </row>
    <row r="62" spans="1:13">
      <c r="A62" s="89" t="s">
        <v>186</v>
      </c>
      <c r="B62" s="94" t="s">
        <v>187</v>
      </c>
      <c r="C62" s="197">
        <v>531</v>
      </c>
      <c r="D62" s="197">
        <v>215</v>
      </c>
      <c r="E62" s="200" t="s">
        <v>192</v>
      </c>
      <c r="F62" s="93" t="s">
        <v>193</v>
      </c>
      <c r="G62" s="197">
        <v>78</v>
      </c>
      <c r="H62" s="197">
        <v>90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2434</v>
      </c>
      <c r="H64" s="197">
        <v>2218</v>
      </c>
      <c r="M64" s="98"/>
    </row>
    <row r="65" spans="1:13">
      <c r="A65" s="482" t="s">
        <v>52</v>
      </c>
      <c r="B65" s="96" t="s">
        <v>198</v>
      </c>
      <c r="C65" s="597">
        <f>SUM(C59:C64)</f>
        <v>4537</v>
      </c>
      <c r="D65" s="598">
        <f>SUM(D59:D64)</f>
        <v>3863</v>
      </c>
      <c r="E65" s="89" t="s">
        <v>201</v>
      </c>
      <c r="F65" s="93" t="s">
        <v>202</v>
      </c>
      <c r="G65" s="197">
        <v>60</v>
      </c>
      <c r="H65" s="197">
        <v>57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601</v>
      </c>
      <c r="H66" s="197">
        <v>520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551</v>
      </c>
      <c r="H67" s="197">
        <v>387</v>
      </c>
    </row>
    <row r="68" spans="1:13">
      <c r="A68" s="89" t="s">
        <v>206</v>
      </c>
      <c r="B68" s="91" t="s">
        <v>207</v>
      </c>
      <c r="C68" s="197">
        <v>19394</v>
      </c>
      <c r="D68" s="197">
        <v>19015</v>
      </c>
      <c r="E68" s="89" t="s">
        <v>212</v>
      </c>
      <c r="F68" s="93" t="s">
        <v>213</v>
      </c>
      <c r="G68" s="197">
        <v>245</v>
      </c>
      <c r="H68" s="197">
        <v>188</v>
      </c>
    </row>
    <row r="69" spans="1:13">
      <c r="A69" s="89" t="s">
        <v>210</v>
      </c>
      <c r="B69" s="91" t="s">
        <v>211</v>
      </c>
      <c r="C69" s="197">
        <v>1111</v>
      </c>
      <c r="D69" s="197">
        <v>1104</v>
      </c>
      <c r="E69" s="201" t="s">
        <v>79</v>
      </c>
      <c r="F69" s="93" t="s">
        <v>216</v>
      </c>
      <c r="G69" s="197">
        <v>372</v>
      </c>
      <c r="H69" s="197">
        <v>62</v>
      </c>
    </row>
    <row r="70" spans="1:13">
      <c r="A70" s="89" t="s">
        <v>214</v>
      </c>
      <c r="B70" s="91" t="s">
        <v>215</v>
      </c>
      <c r="C70" s="197">
        <v>1</v>
      </c>
      <c r="D70" s="197">
        <v>0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>
        <v>17057</v>
      </c>
      <c r="D71" s="197">
        <v>16494</v>
      </c>
      <c r="E71" s="474" t="s">
        <v>47</v>
      </c>
      <c r="F71" s="95" t="s">
        <v>223</v>
      </c>
      <c r="G71" s="597">
        <f>G59+G60+G61+G69+G70</f>
        <v>5357</v>
      </c>
      <c r="H71" s="598">
        <f>H59+H60+H61+H69+H70</f>
        <v>4501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32</v>
      </c>
      <c r="D75" s="197">
        <v>41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37595</v>
      </c>
      <c r="D76" s="598">
        <f>SUM(D68:D75)</f>
        <v>36654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31</v>
      </c>
      <c r="D79" s="596">
        <f>SUM(D80:D82)</f>
        <v>562</v>
      </c>
      <c r="E79" s="205" t="s">
        <v>849</v>
      </c>
      <c r="F79" s="99" t="s">
        <v>241</v>
      </c>
      <c r="G79" s="599">
        <f>G71+G73+G75+G77</f>
        <v>5357</v>
      </c>
      <c r="H79" s="600">
        <f>H71+H73+H75+H77</f>
        <v>4501</v>
      </c>
    </row>
    <row r="80" spans="1:13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>
        <v>31</v>
      </c>
      <c r="D82" s="197">
        <v>562</v>
      </c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>
        <v>2</v>
      </c>
      <c r="D84" s="197">
        <v>2</v>
      </c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33</v>
      </c>
      <c r="D85" s="598">
        <f>D84+D83+D79</f>
        <v>564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35</v>
      </c>
      <c r="D88" s="197">
        <v>36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9</v>
      </c>
      <c r="D89" s="197">
        <v>108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44</v>
      </c>
      <c r="D92" s="598">
        <f>SUM(D88:D91)</f>
        <v>144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14</v>
      </c>
      <c r="D93" s="479">
        <v>40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42223</v>
      </c>
      <c r="D94" s="602">
        <f>D65+D76+D85+D92+D93</f>
        <v>41265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66297</v>
      </c>
      <c r="D95" s="604">
        <f>D94+D56</f>
        <v>65657</v>
      </c>
      <c r="E95" s="229" t="s">
        <v>941</v>
      </c>
      <c r="F95" s="489" t="s">
        <v>268</v>
      </c>
      <c r="G95" s="603">
        <f>G37+G40+G56+G79</f>
        <v>66297</v>
      </c>
      <c r="H95" s="604">
        <f>H37+H40+H56+H79</f>
        <v>65657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3" t="s">
        <v>975</v>
      </c>
      <c r="B98" s="701">
        <f>pdeReportingDate</f>
        <v>45499</v>
      </c>
      <c r="C98" s="701"/>
      <c r="D98" s="701"/>
      <c r="E98" s="701"/>
      <c r="F98" s="701"/>
      <c r="G98" s="701"/>
      <c r="H98" s="701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2" t="str">
        <f>authorName</f>
        <v>РАДКА ПАНАЙОТОВА-ТОДОРОВА</v>
      </c>
      <c r="C100" s="702"/>
      <c r="D100" s="702"/>
      <c r="E100" s="702"/>
      <c r="F100" s="702"/>
      <c r="G100" s="702"/>
      <c r="H100" s="702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13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1001</v>
      </c>
      <c r="C105" s="700"/>
      <c r="D105" s="700"/>
      <c r="E105" s="700"/>
      <c r="M105" s="98"/>
    </row>
    <row r="106" spans="1:13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13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7" zoomScale="80" zoomScaleNormal="70" zoomScaleSheetLayoutView="80" workbookViewId="0">
      <selection activeCell="C29" sqref="C29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6027</v>
      </c>
      <c r="D12" s="316">
        <v>5923</v>
      </c>
      <c r="E12" s="194" t="s">
        <v>277</v>
      </c>
      <c r="F12" s="240" t="s">
        <v>278</v>
      </c>
      <c r="G12" s="316">
        <v>8980</v>
      </c>
      <c r="H12" s="316">
        <v>8742</v>
      </c>
    </row>
    <row r="13" spans="1:8">
      <c r="A13" s="194" t="s">
        <v>279</v>
      </c>
      <c r="B13" s="190" t="s">
        <v>280</v>
      </c>
      <c r="C13" s="316">
        <v>336</v>
      </c>
      <c r="D13" s="316">
        <v>347</v>
      </c>
      <c r="E13" s="194" t="s">
        <v>281</v>
      </c>
      <c r="F13" s="240" t="s">
        <v>282</v>
      </c>
      <c r="G13" s="316">
        <v>58</v>
      </c>
      <c r="H13" s="316">
        <v>82</v>
      </c>
    </row>
    <row r="14" spans="1:8">
      <c r="A14" s="194" t="s">
        <v>283</v>
      </c>
      <c r="B14" s="190" t="s">
        <v>284</v>
      </c>
      <c r="C14" s="316">
        <v>429</v>
      </c>
      <c r="D14" s="316">
        <v>432</v>
      </c>
      <c r="E14" s="245" t="s">
        <v>285</v>
      </c>
      <c r="F14" s="240" t="s">
        <v>286</v>
      </c>
      <c r="G14" s="316">
        <v>36</v>
      </c>
      <c r="H14" s="316">
        <v>32</v>
      </c>
    </row>
    <row r="15" spans="1:8">
      <c r="A15" s="194" t="s">
        <v>287</v>
      </c>
      <c r="B15" s="190" t="s">
        <v>288</v>
      </c>
      <c r="C15" s="316">
        <v>2584</v>
      </c>
      <c r="D15" s="316">
        <v>2485</v>
      </c>
      <c r="E15" s="245" t="s">
        <v>79</v>
      </c>
      <c r="F15" s="240" t="s">
        <v>289</v>
      </c>
      <c r="G15" s="316">
        <v>50</v>
      </c>
      <c r="H15" s="316">
        <v>21</v>
      </c>
    </row>
    <row r="16" spans="1:8">
      <c r="A16" s="194" t="s">
        <v>290</v>
      </c>
      <c r="B16" s="190" t="s">
        <v>291</v>
      </c>
      <c r="C16" s="316">
        <v>522</v>
      </c>
      <c r="D16" s="316">
        <v>511</v>
      </c>
      <c r="E16" s="236" t="s">
        <v>52</v>
      </c>
      <c r="F16" s="264" t="s">
        <v>292</v>
      </c>
      <c r="G16" s="628">
        <f>SUM(G12:G15)</f>
        <v>9124</v>
      </c>
      <c r="H16" s="629">
        <f>SUM(H12:H15)</f>
        <v>8877</v>
      </c>
    </row>
    <row r="17" spans="1:8" ht="31.5">
      <c r="A17" s="194" t="s">
        <v>293</v>
      </c>
      <c r="B17" s="190" t="s">
        <v>294</v>
      </c>
      <c r="C17" s="316">
        <v>67</v>
      </c>
      <c r="D17" s="316">
        <v>93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-773</v>
      </c>
      <c r="D18" s="316">
        <v>-850</v>
      </c>
      <c r="E18" s="234" t="s">
        <v>297</v>
      </c>
      <c r="F18" s="238" t="s">
        <v>298</v>
      </c>
      <c r="G18" s="639"/>
      <c r="H18" s="639">
        <v>236</v>
      </c>
    </row>
    <row r="19" spans="1:8">
      <c r="A19" s="194" t="s">
        <v>299</v>
      </c>
      <c r="B19" s="190" t="s">
        <v>300</v>
      </c>
      <c r="C19" s="316">
        <v>69</v>
      </c>
      <c r="D19" s="316">
        <v>94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9261</v>
      </c>
      <c r="D22" s="629">
        <f>SUM(D12:D18)+D19</f>
        <v>9035</v>
      </c>
      <c r="E22" s="194" t="s">
        <v>309</v>
      </c>
      <c r="F22" s="237" t="s">
        <v>310</v>
      </c>
      <c r="G22" s="316">
        <v>740</v>
      </c>
      <c r="H22" s="316">
        <v>682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2</v>
      </c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</v>
      </c>
      <c r="H24" s="316"/>
    </row>
    <row r="25" spans="1:8" ht="31.5">
      <c r="A25" s="194" t="s">
        <v>316</v>
      </c>
      <c r="B25" s="237" t="s">
        <v>317</v>
      </c>
      <c r="C25" s="316">
        <v>515</v>
      </c>
      <c r="D25" s="316">
        <v>622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750</v>
      </c>
      <c r="H27" s="629">
        <f>SUM(H22:H26)</f>
        <v>682</v>
      </c>
    </row>
    <row r="28" spans="1:8">
      <c r="A28" s="194" t="s">
        <v>79</v>
      </c>
      <c r="B28" s="237" t="s">
        <v>327</v>
      </c>
      <c r="C28" s="316">
        <v>42</v>
      </c>
      <c r="D28" s="316">
        <v>86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557</v>
      </c>
      <c r="D29" s="629">
        <f>SUM(D25:D28)</f>
        <v>708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9818</v>
      </c>
      <c r="D31" s="635">
        <f>D29+D22</f>
        <v>9743</v>
      </c>
      <c r="E31" s="251" t="s">
        <v>824</v>
      </c>
      <c r="F31" s="266" t="s">
        <v>331</v>
      </c>
      <c r="G31" s="253">
        <f>G16+G18+G27</f>
        <v>9874</v>
      </c>
      <c r="H31" s="254">
        <f>H16+H18+H27</f>
        <v>9795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56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9818</v>
      </c>
      <c r="D36" s="637">
        <f>D31-D34+D35</f>
        <v>9743</v>
      </c>
      <c r="E36" s="262" t="s">
        <v>346</v>
      </c>
      <c r="F36" s="256" t="s">
        <v>347</v>
      </c>
      <c r="G36" s="267">
        <f>G35-G34+G31</f>
        <v>9874</v>
      </c>
      <c r="H36" s="268">
        <f>H35-H34+H31</f>
        <v>9795</v>
      </c>
    </row>
    <row r="37" spans="1:8">
      <c r="A37" s="261" t="s">
        <v>348</v>
      </c>
      <c r="B37" s="231" t="s">
        <v>349</v>
      </c>
      <c r="C37" s="634">
        <f>IF((G36-C36)&gt;0,G36-C36,0)</f>
        <v>56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56</v>
      </c>
      <c r="D42" s="244">
        <f>+IF((H36-D36-D38)&gt;0,H36-D36-D38,0)</f>
        <v>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56</v>
      </c>
      <c r="D44" s="268">
        <f>IF(H42=0,IF(D42-D43&gt;0,D42-D43+H43,0),IF(H42-H43&lt;0,H43-H42+D42,0))</f>
        <v>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9874</v>
      </c>
      <c r="D45" s="631">
        <f>D36+D38+D42</f>
        <v>9795</v>
      </c>
      <c r="E45" s="270" t="s">
        <v>373</v>
      </c>
      <c r="F45" s="272" t="s">
        <v>374</v>
      </c>
      <c r="G45" s="630">
        <f>G42+G36</f>
        <v>9874</v>
      </c>
      <c r="H45" s="631">
        <f>H42+H36</f>
        <v>9795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3" t="s">
        <v>975</v>
      </c>
      <c r="B50" s="701">
        <f>pdeReportingDate</f>
        <v>45499</v>
      </c>
      <c r="C50" s="701"/>
      <c r="D50" s="701"/>
      <c r="E50" s="701"/>
      <c r="F50" s="701"/>
      <c r="G50" s="701"/>
      <c r="H50" s="701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2" t="str">
        <f>authorName</f>
        <v>РАДКА ПАНАЙОТОВА-ТОДОРОВА</v>
      </c>
      <c r="C52" s="702"/>
      <c r="D52" s="702"/>
      <c r="E52" s="702"/>
      <c r="F52" s="702"/>
      <c r="G52" s="702"/>
      <c r="H52" s="702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13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13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13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13" ht="15.75" customHeight="1">
      <c r="A58" s="695"/>
      <c r="B58" s="700" t="s">
        <v>1001</v>
      </c>
      <c r="C58" s="700"/>
      <c r="D58" s="700"/>
      <c r="E58" s="700"/>
      <c r="F58" s="574"/>
      <c r="G58" s="45"/>
      <c r="H58" s="42"/>
    </row>
    <row r="59" spans="1:13">
      <c r="A59" s="695"/>
      <c r="B59" s="700"/>
      <c r="C59" s="700"/>
      <c r="D59" s="700"/>
      <c r="E59" s="700"/>
      <c r="F59" s="574"/>
      <c r="G59" s="45"/>
      <c r="H59" s="42"/>
    </row>
    <row r="60" spans="1:13">
      <c r="A60" s="695"/>
      <c r="B60" s="700"/>
      <c r="C60" s="700"/>
      <c r="D60" s="700"/>
      <c r="E60" s="700"/>
      <c r="F60" s="574"/>
      <c r="G60" s="45"/>
      <c r="H60" s="42"/>
    </row>
    <row r="61" spans="1:13">
      <c r="A61" s="695"/>
      <c r="B61" s="700"/>
      <c r="C61" s="700"/>
      <c r="D61" s="700"/>
      <c r="E61" s="700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17" zoomScaleNormal="100" zoomScaleSheetLayoutView="80" workbookViewId="0">
      <selection activeCell="D52" sqref="D52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115012041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8787</v>
      </c>
      <c r="D11" s="197">
        <v>8946</v>
      </c>
      <c r="E11" s="177"/>
      <c r="F11" s="177"/>
    </row>
    <row r="12" spans="1:13">
      <c r="A12" s="277" t="s">
        <v>380</v>
      </c>
      <c r="B12" s="178" t="s">
        <v>381</v>
      </c>
      <c r="C12" s="197">
        <v>-5559</v>
      </c>
      <c r="D12" s="197">
        <v>-6109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-2790</v>
      </c>
      <c r="D14" s="197">
        <v>-2576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-337</v>
      </c>
      <c r="D15" s="197">
        <v>-409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13</v>
      </c>
      <c r="D20" s="197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114</v>
      </c>
      <c r="D21" s="658">
        <f>SUM(D11:D20)</f>
        <v>-152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-2</v>
      </c>
      <c r="D23" s="197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1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325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7">
        <v>125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538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2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539</v>
      </c>
      <c r="D33" s="658">
        <f>SUM(D23:D32)</f>
        <v>444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/>
      <c r="E37" s="177"/>
      <c r="F37" s="177"/>
    </row>
    <row r="38" spans="1:13">
      <c r="A38" s="277" t="s">
        <v>429</v>
      </c>
      <c r="B38" s="178" t="s">
        <v>430</v>
      </c>
      <c r="C38" s="197">
        <v>-727</v>
      </c>
      <c r="D38" s="197">
        <v>-743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-26</v>
      </c>
      <c r="D40" s="197">
        <v>-20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-753</v>
      </c>
      <c r="D43" s="660">
        <f>SUM(D35:D42)</f>
        <v>-763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-100</v>
      </c>
      <c r="D44" s="307">
        <f>D43+D33+D21</f>
        <v>-471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144</v>
      </c>
      <c r="D45" s="309">
        <v>582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44</v>
      </c>
      <c r="D46" s="311">
        <f>D45+D44</f>
        <v>111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966</v>
      </c>
      <c r="G50" s="180"/>
      <c r="H50" s="180"/>
    </row>
    <row r="51" spans="1:13">
      <c r="A51" s="705" t="s">
        <v>972</v>
      </c>
      <c r="B51" s="705"/>
      <c r="C51" s="705"/>
      <c r="D51" s="705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975</v>
      </c>
      <c r="B54" s="701">
        <f>pdeReportingDate</f>
        <v>45499</v>
      </c>
      <c r="C54" s="701"/>
      <c r="D54" s="701"/>
      <c r="E54" s="701"/>
      <c r="F54" s="696"/>
      <c r="G54" s="696"/>
      <c r="H54" s="696"/>
      <c r="M54" s="98"/>
    </row>
    <row r="55" spans="1:13" s="42" customFormat="1">
      <c r="A55" s="693"/>
      <c r="B55" s="701"/>
      <c r="C55" s="701"/>
      <c r="D55" s="701"/>
      <c r="E55" s="701"/>
      <c r="F55" s="52"/>
      <c r="G55" s="52"/>
      <c r="H55" s="52"/>
      <c r="M55" s="98"/>
    </row>
    <row r="56" spans="1:13" s="42" customFormat="1">
      <c r="A56" s="694" t="s">
        <v>8</v>
      </c>
      <c r="B56" s="702" t="str">
        <f>authorName</f>
        <v>РАДКА ПАНАЙОТОВА-ТОДОРОВА</v>
      </c>
      <c r="C56" s="702"/>
      <c r="D56" s="702"/>
      <c r="E56" s="702"/>
      <c r="F56" s="80"/>
      <c r="G56" s="80"/>
      <c r="H56" s="80"/>
    </row>
    <row r="57" spans="1:13" s="42" customFormat="1">
      <c r="A57" s="694"/>
      <c r="B57" s="702"/>
      <c r="C57" s="702"/>
      <c r="D57" s="702"/>
      <c r="E57" s="702"/>
      <c r="F57" s="80"/>
      <c r="G57" s="80"/>
      <c r="H57" s="80"/>
    </row>
    <row r="58" spans="1:13" s="42" customFormat="1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13" s="191" customForma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13">
      <c r="A60" s="695"/>
      <c r="B60" s="700"/>
      <c r="C60" s="700"/>
      <c r="D60" s="700"/>
      <c r="E60" s="700"/>
      <c r="F60" s="574"/>
      <c r="G60" s="45"/>
      <c r="H60" s="42"/>
    </row>
    <row r="61" spans="1:13">
      <c r="A61" s="695"/>
      <c r="B61" s="700" t="s">
        <v>1001</v>
      </c>
      <c r="C61" s="700"/>
      <c r="D61" s="700"/>
      <c r="E61" s="700"/>
      <c r="F61" s="574"/>
      <c r="G61" s="45"/>
      <c r="H61" s="42"/>
    </row>
    <row r="62" spans="1:13">
      <c r="A62" s="695"/>
      <c r="B62" s="700"/>
      <c r="C62" s="700"/>
      <c r="D62" s="700"/>
      <c r="E62" s="700"/>
      <c r="F62" s="574"/>
      <c r="G62" s="45"/>
      <c r="H62" s="42"/>
    </row>
    <row r="63" spans="1:13">
      <c r="A63" s="695"/>
      <c r="B63" s="700"/>
      <c r="C63" s="700"/>
      <c r="D63" s="700"/>
      <c r="E63" s="700"/>
      <c r="F63" s="574"/>
      <c r="G63" s="45"/>
      <c r="H63" s="42"/>
    </row>
    <row r="64" spans="1:13">
      <c r="A64" s="695"/>
      <c r="B64" s="700"/>
      <c r="C64" s="700"/>
      <c r="D64" s="700"/>
      <c r="E64" s="700"/>
      <c r="F64" s="574"/>
      <c r="G64" s="45"/>
      <c r="H64" s="42"/>
    </row>
    <row r="65" spans="1:8">
      <c r="A65" s="695"/>
      <c r="B65" s="700"/>
      <c r="C65" s="700"/>
      <c r="D65" s="700"/>
      <c r="E65" s="700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="80" zoomScaleNormal="100" zoomScaleSheetLayoutView="80" workbookViewId="0">
      <selection activeCell="H14" sqref="H14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3793</v>
      </c>
      <c r="F13" s="584">
        <f>'1-Баланс'!H23</f>
        <v>1289</v>
      </c>
      <c r="G13" s="584">
        <f>'1-Баланс'!H24</f>
        <v>0</v>
      </c>
      <c r="H13" s="585">
        <v>10601</v>
      </c>
      <c r="I13" s="584">
        <f>'1-Баланс'!H29+'1-Баланс'!H32</f>
        <v>-22536</v>
      </c>
      <c r="J13" s="584">
        <f>'1-Баланс'!H30+'1-Баланс'!H33</f>
        <v>0</v>
      </c>
      <c r="K13" s="585"/>
      <c r="L13" s="584">
        <f>SUM(C13:K13)</f>
        <v>39153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t="shared" ref="D17:M17" si="2">D13+D14</f>
        <v>33118</v>
      </c>
      <c r="E17" s="652">
        <f t="shared" si="2"/>
        <v>3793</v>
      </c>
      <c r="F17" s="652">
        <f t="shared" si="2"/>
        <v>1289</v>
      </c>
      <c r="G17" s="652">
        <f t="shared" si="2"/>
        <v>0</v>
      </c>
      <c r="H17" s="652">
        <f t="shared" si="2"/>
        <v>10601</v>
      </c>
      <c r="I17" s="652">
        <f t="shared" si="2"/>
        <v>-22536</v>
      </c>
      <c r="J17" s="652">
        <f t="shared" si="2"/>
        <v>0</v>
      </c>
      <c r="K17" s="652">
        <f t="shared" si="2"/>
        <v>0</v>
      </c>
      <c r="L17" s="584">
        <f t="shared" si="1"/>
        <v>39153</v>
      </c>
      <c r="M17" s="653">
        <f t="shared" si="2"/>
        <v>0</v>
      </c>
      <c r="N17" s="169"/>
    </row>
    <row r="18" spans="1:14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56</v>
      </c>
      <c r="J18" s="584">
        <f>+'1-Баланс'!G33</f>
        <v>0</v>
      </c>
      <c r="K18" s="585"/>
      <c r="L18" s="584">
        <f t="shared" si="1"/>
        <v>56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2">
        <f>C19+C22+C23+C26+C30+C29+C17+C18</f>
        <v>12888</v>
      </c>
      <c r="D31" s="652">
        <f t="shared" ref="D31:M31" si="6">D19+D22+D23+D26+D30+D29+D17+D18</f>
        <v>33118</v>
      </c>
      <c r="E31" s="652">
        <f t="shared" si="6"/>
        <v>3793</v>
      </c>
      <c r="F31" s="652">
        <f t="shared" si="6"/>
        <v>1289</v>
      </c>
      <c r="G31" s="652">
        <f t="shared" si="6"/>
        <v>0</v>
      </c>
      <c r="H31" s="652">
        <f t="shared" si="6"/>
        <v>10601</v>
      </c>
      <c r="I31" s="652">
        <f t="shared" si="6"/>
        <v>-22480</v>
      </c>
      <c r="J31" s="652">
        <f t="shared" si="6"/>
        <v>0</v>
      </c>
      <c r="K31" s="652">
        <f t="shared" si="6"/>
        <v>0</v>
      </c>
      <c r="L31" s="584">
        <f t="shared" si="1"/>
        <v>39209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12888</v>
      </c>
      <c r="D34" s="587">
        <f t="shared" si="7"/>
        <v>33118</v>
      </c>
      <c r="E34" s="587">
        <f t="shared" si="7"/>
        <v>3793</v>
      </c>
      <c r="F34" s="587">
        <f t="shared" si="7"/>
        <v>1289</v>
      </c>
      <c r="G34" s="587">
        <f t="shared" si="7"/>
        <v>0</v>
      </c>
      <c r="H34" s="587">
        <f t="shared" si="7"/>
        <v>10601</v>
      </c>
      <c r="I34" s="587">
        <f t="shared" si="7"/>
        <v>-22480</v>
      </c>
      <c r="J34" s="587">
        <f t="shared" si="7"/>
        <v>0</v>
      </c>
      <c r="K34" s="587">
        <f t="shared" si="7"/>
        <v>0</v>
      </c>
      <c r="L34" s="650">
        <f t="shared" si="1"/>
        <v>39209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3" t="s">
        <v>975</v>
      </c>
      <c r="B38" s="701">
        <f>pdeReportingDate</f>
        <v>45499</v>
      </c>
      <c r="C38" s="701"/>
      <c r="D38" s="701"/>
      <c r="E38" s="701"/>
      <c r="F38" s="701"/>
      <c r="G38" s="701"/>
      <c r="H38" s="701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2" t="str">
        <f>authorName</f>
        <v>РАДКА ПАНАЙОТОВА-ТОДОРОВА</v>
      </c>
      <c r="C40" s="702"/>
      <c r="D40" s="702"/>
      <c r="E40" s="702"/>
      <c r="F40" s="702"/>
      <c r="G40" s="702"/>
      <c r="H40" s="702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4" ht="15.6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4" ht="15.6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4" ht="15.6" customHeight="1">
      <c r="A45" s="695"/>
      <c r="B45" s="700" t="s">
        <v>1001</v>
      </c>
      <c r="C45" s="700"/>
      <c r="D45" s="700"/>
      <c r="E45" s="700"/>
      <c r="F45" s="574"/>
      <c r="G45" s="45"/>
      <c r="H45" s="42"/>
      <c r="M45" s="169"/>
    </row>
    <row r="46" spans="1:14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4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4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>
      <c r="A49" s="695"/>
      <c r="B49" s="700"/>
      <c r="C49" s="700"/>
      <c r="D49" s="700"/>
      <c r="E49" s="700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40" zoomScale="70" zoomScaleNormal="70" zoomScaleSheetLayoutView="70" workbookViewId="0">
      <selection activeCell="B156" sqref="B156:E158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115012041</v>
      </c>
      <c r="B4" s="40"/>
      <c r="C4" s="23"/>
      <c r="D4" s="22"/>
    </row>
    <row r="5" spans="1:1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8">
        <v>1</v>
      </c>
      <c r="B12" s="679"/>
      <c r="C12" s="92"/>
      <c r="D12" s="92"/>
      <c r="E12" s="92"/>
      <c r="F12" s="469">
        <f>C12-E12</f>
        <v>0</v>
      </c>
    </row>
    <row r="13" spans="1:15">
      <c r="A13" s="678">
        <v>2</v>
      </c>
      <c r="B13" s="679"/>
      <c r="C13" s="92"/>
      <c r="D13" s="92"/>
      <c r="E13" s="92"/>
      <c r="F13" s="469">
        <f t="shared" ref="F13:F26" si="0">C13-E13</f>
        <v>0</v>
      </c>
    </row>
    <row r="14" spans="1: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8">
        <v>1</v>
      </c>
      <c r="B46" s="679"/>
      <c r="C46" s="92"/>
      <c r="D46" s="92"/>
      <c r="E46" s="92"/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8">
        <v>1</v>
      </c>
      <c r="B63" s="679"/>
      <c r="C63" s="92"/>
      <c r="D63" s="92"/>
      <c r="E63" s="92"/>
      <c r="F63" s="469">
        <f>C63-E63</f>
        <v>0</v>
      </c>
    </row>
    <row r="64" spans="1:6">
      <c r="A64" s="678">
        <v>2</v>
      </c>
      <c r="B64" s="679"/>
      <c r="C64" s="92"/>
      <c r="D64" s="92"/>
      <c r="E64" s="92"/>
      <c r="F64" s="469">
        <f t="shared" ref="F64:F77" si="3">C64-E64</f>
        <v>0</v>
      </c>
    </row>
    <row r="65" spans="1:6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8">
        <v>1</v>
      </c>
      <c r="B82" s="679"/>
      <c r="C82" s="92"/>
      <c r="D82" s="92"/>
      <c r="E82" s="92"/>
      <c r="F82" s="469">
        <f>C82-E82</f>
        <v>0</v>
      </c>
    </row>
    <row r="83" spans="1:6">
      <c r="A83" s="678">
        <v>2</v>
      </c>
      <c r="B83" s="679"/>
      <c r="C83" s="92"/>
      <c r="D83" s="92"/>
      <c r="E83" s="92"/>
      <c r="F83" s="469">
        <f t="shared" ref="F83:F96" si="4">C83-E83</f>
        <v>0</v>
      </c>
    </row>
    <row r="84" spans="1:6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5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6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>
      <c r="A134" s="678">
        <v>2</v>
      </c>
      <c r="B134" s="679"/>
      <c r="C134" s="92"/>
      <c r="D134" s="92"/>
      <c r="E134" s="92"/>
      <c r="F134" s="469">
        <f t="shared" ref="F134:F147" si="7">C134-E134</f>
        <v>0</v>
      </c>
    </row>
    <row r="135" spans="1:6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3" t="s">
        <v>975</v>
      </c>
      <c r="B151" s="701">
        <f>pdeReportingDate</f>
        <v>45499</v>
      </c>
      <c r="C151" s="701"/>
      <c r="D151" s="701"/>
      <c r="E151" s="701"/>
      <c r="F151" s="701"/>
      <c r="G151" s="701"/>
      <c r="H151" s="701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2" t="str">
        <f>authorName</f>
        <v>РАДКА ПАНАЙОТОВА-ТОДОРОВА</v>
      </c>
      <c r="C153" s="702"/>
      <c r="D153" s="702"/>
      <c r="E153" s="702"/>
      <c r="F153" s="702"/>
      <c r="G153" s="702"/>
      <c r="H153" s="702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6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6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.6" customHeight="1">
      <c r="A158" s="695"/>
      <c r="B158" s="700" t="s">
        <v>1001</v>
      </c>
      <c r="C158" s="700"/>
      <c r="D158" s="700"/>
      <c r="E158" s="700"/>
      <c r="F158" s="574"/>
      <c r="G158" s="45"/>
      <c r="H158" s="42"/>
    </row>
    <row r="159" spans="1:8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>
      <c r="A160" s="695"/>
      <c r="B160" s="700"/>
      <c r="C160" s="700"/>
      <c r="D160" s="700"/>
      <c r="E160" s="700"/>
      <c r="F160" s="574"/>
      <c r="G160" s="45"/>
      <c r="H160" s="42"/>
    </row>
    <row r="161" spans="1:8">
      <c r="A161" s="695"/>
      <c r="B161" s="700"/>
      <c r="C161" s="700"/>
      <c r="D161" s="700"/>
      <c r="E161" s="700"/>
      <c r="F161" s="574"/>
      <c r="G161" s="45"/>
      <c r="H161" s="42"/>
    </row>
    <row r="162" spans="1:8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view="pageBreakPreview" topLeftCell="A10" zoomScale="80" zoomScaleNormal="85" zoomScaleSheetLayoutView="80" workbookViewId="0">
      <selection activeCell="L28" sqref="L2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962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t="shared" ref="G12:G42" si="2">D12+E12-F12</f>
        <v>7961</v>
      </c>
      <c r="H12" s="328"/>
      <c r="I12" s="328"/>
      <c r="J12" s="329">
        <f t="shared" ref="J12:J42" si="3">G12+H12-I12</f>
        <v>7961</v>
      </c>
      <c r="K12" s="328">
        <v>3448</v>
      </c>
      <c r="L12" s="328">
        <v>64</v>
      </c>
      <c r="M12" s="328"/>
      <c r="N12" s="329">
        <f t="shared" ref="N12:N42" si="4">K12+L12-M12</f>
        <v>3512</v>
      </c>
      <c r="O12" s="328"/>
      <c r="P12" s="328"/>
      <c r="Q12" s="329">
        <f t="shared" si="0"/>
        <v>3512</v>
      </c>
      <c r="R12" s="340">
        <f t="shared" si="1"/>
        <v>4449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38632</v>
      </c>
      <c r="E13" s="328"/>
      <c r="F13" s="328"/>
      <c r="G13" s="329">
        <f t="shared" si="2"/>
        <v>38632</v>
      </c>
      <c r="H13" s="328"/>
      <c r="I13" s="328"/>
      <c r="J13" s="329">
        <f t="shared" si="3"/>
        <v>38632</v>
      </c>
      <c r="K13" s="328">
        <v>27667</v>
      </c>
      <c r="L13" s="328">
        <v>350</v>
      </c>
      <c r="M13" s="328"/>
      <c r="N13" s="329">
        <f t="shared" si="4"/>
        <v>28017</v>
      </c>
      <c r="O13" s="328"/>
      <c r="P13" s="328"/>
      <c r="Q13" s="329">
        <f t="shared" si="0"/>
        <v>28017</v>
      </c>
      <c r="R13" s="340">
        <f t="shared" si="1"/>
        <v>10615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413</v>
      </c>
      <c r="L14" s="328">
        <v>7</v>
      </c>
      <c r="M14" s="328"/>
      <c r="N14" s="329">
        <f t="shared" si="4"/>
        <v>420</v>
      </c>
      <c r="O14" s="328"/>
      <c r="P14" s="328"/>
      <c r="Q14" s="329">
        <f t="shared" si="0"/>
        <v>420</v>
      </c>
      <c r="R14" s="340">
        <f t="shared" si="1"/>
        <v>162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>
        <v>4</v>
      </c>
      <c r="G15" s="329">
        <f t="shared" si="2"/>
        <v>428</v>
      </c>
      <c r="H15" s="328"/>
      <c r="I15" s="328"/>
      <c r="J15" s="329">
        <f t="shared" si="3"/>
        <v>428</v>
      </c>
      <c r="K15" s="328">
        <v>414</v>
      </c>
      <c r="L15" s="328">
        <v>4</v>
      </c>
      <c r="M15" s="328">
        <v>4</v>
      </c>
      <c r="N15" s="329">
        <f t="shared" si="4"/>
        <v>414</v>
      </c>
      <c r="O15" s="328"/>
      <c r="P15" s="328"/>
      <c r="Q15" s="329">
        <f t="shared" si="0"/>
        <v>414</v>
      </c>
      <c r="R15" s="340">
        <f t="shared" si="1"/>
        <v>14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112</v>
      </c>
      <c r="E16" s="328">
        <v>2</v>
      </c>
      <c r="F16" s="328"/>
      <c r="G16" s="329">
        <f t="shared" si="2"/>
        <v>114</v>
      </c>
      <c r="H16" s="328"/>
      <c r="I16" s="328"/>
      <c r="J16" s="329">
        <f t="shared" si="3"/>
        <v>114</v>
      </c>
      <c r="K16" s="328">
        <v>85</v>
      </c>
      <c r="L16" s="328">
        <v>3</v>
      </c>
      <c r="M16" s="328"/>
      <c r="N16" s="329">
        <f t="shared" si="4"/>
        <v>88</v>
      </c>
      <c r="O16" s="328"/>
      <c r="P16" s="328"/>
      <c r="Q16" s="329">
        <f t="shared" si="0"/>
        <v>88</v>
      </c>
      <c r="R16" s="340">
        <f t="shared" si="1"/>
        <v>26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</v>
      </c>
      <c r="F17" s="328">
        <v>2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48681</v>
      </c>
      <c r="E19" s="330">
        <f>SUM(E11:E18)</f>
        <v>4</v>
      </c>
      <c r="F19" s="330">
        <f>SUM(F11:F18)</f>
        <v>6</v>
      </c>
      <c r="G19" s="329">
        <f t="shared" si="2"/>
        <v>48679</v>
      </c>
      <c r="H19" s="330">
        <f>SUM(H11:H18)</f>
        <v>0</v>
      </c>
      <c r="I19" s="330">
        <f>SUM(I11:I18)</f>
        <v>0</v>
      </c>
      <c r="J19" s="329">
        <f t="shared" si="3"/>
        <v>48679</v>
      </c>
      <c r="K19" s="330">
        <f>SUM(K11:K18)</f>
        <v>32027</v>
      </c>
      <c r="L19" s="330">
        <f>SUM(L11:L18)</f>
        <v>428</v>
      </c>
      <c r="M19" s="330">
        <f>SUM(M11:M18)</f>
        <v>4</v>
      </c>
      <c r="N19" s="329">
        <f t="shared" si="4"/>
        <v>32451</v>
      </c>
      <c r="O19" s="330">
        <f>SUM(O11:O18)</f>
        <v>0</v>
      </c>
      <c r="P19" s="330">
        <f>SUM(P11:P18)</f>
        <v>0</v>
      </c>
      <c r="Q19" s="329">
        <f t="shared" si="0"/>
        <v>32451</v>
      </c>
      <c r="R19" s="340">
        <f t="shared" si="1"/>
        <v>16228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10</v>
      </c>
      <c r="L27" s="328">
        <v>1</v>
      </c>
      <c r="M27" s="328"/>
      <c r="N27" s="329">
        <f t="shared" si="4"/>
        <v>11</v>
      </c>
      <c r="O27" s="328"/>
      <c r="P27" s="328"/>
      <c r="Q27" s="329">
        <f t="shared" si="0"/>
        <v>11</v>
      </c>
      <c r="R27" s="340">
        <f t="shared" si="1"/>
        <v>6</v>
      </c>
    </row>
    <row r="28" spans="1:18">
      <c r="A28" s="339"/>
      <c r="B28" s="322" t="s">
        <v>559</v>
      </c>
      <c r="C28" s="158" t="s">
        <v>560</v>
      </c>
      <c r="D28" s="332">
        <f>SUM(D24:D27)</f>
        <v>79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72</v>
      </c>
      <c r="L28" s="332">
        <f t="shared" si="5"/>
        <v>1</v>
      </c>
      <c r="M28" s="332">
        <f t="shared" si="5"/>
        <v>0</v>
      </c>
      <c r="N28" s="333">
        <f t="shared" si="4"/>
        <v>73</v>
      </c>
      <c r="O28" s="332">
        <f t="shared" si="5"/>
        <v>0</v>
      </c>
      <c r="P28" s="332">
        <f t="shared" si="5"/>
        <v>0</v>
      </c>
      <c r="Q28" s="333">
        <f t="shared" si="0"/>
        <v>73</v>
      </c>
      <c r="R28" s="343">
        <f t="shared" si="1"/>
        <v>6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>
      <c r="A41" s="339"/>
      <c r="B41" s="322" t="s">
        <v>577</v>
      </c>
      <c r="C41" s="156" t="s">
        <v>578</v>
      </c>
      <c r="D41" s="330">
        <f>D30+D35+D40</f>
        <v>0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48760</v>
      </c>
      <c r="E43" s="349">
        <f>E19+E20+E22+E28+E41+E42</f>
        <v>4</v>
      </c>
      <c r="F43" s="349">
        <f t="shared" ref="F43:R43" si="11">F19+F20+F22+F28+F41+F42</f>
        <v>6</v>
      </c>
      <c r="G43" s="349">
        <f t="shared" si="11"/>
        <v>48758</v>
      </c>
      <c r="H43" s="349">
        <f t="shared" si="11"/>
        <v>0</v>
      </c>
      <c r="I43" s="349">
        <f t="shared" si="11"/>
        <v>0</v>
      </c>
      <c r="J43" s="349">
        <f t="shared" si="11"/>
        <v>48758</v>
      </c>
      <c r="K43" s="349">
        <f t="shared" si="11"/>
        <v>32099</v>
      </c>
      <c r="L43" s="349">
        <f t="shared" si="11"/>
        <v>429</v>
      </c>
      <c r="M43" s="349">
        <f t="shared" si="11"/>
        <v>4</v>
      </c>
      <c r="N43" s="349">
        <f t="shared" si="11"/>
        <v>32524</v>
      </c>
      <c r="O43" s="349">
        <f t="shared" si="11"/>
        <v>0</v>
      </c>
      <c r="P43" s="349">
        <f t="shared" si="11"/>
        <v>0</v>
      </c>
      <c r="Q43" s="349">
        <f t="shared" si="11"/>
        <v>32524</v>
      </c>
      <c r="R43" s="350">
        <f t="shared" si="11"/>
        <v>16234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3" t="s">
        <v>975</v>
      </c>
      <c r="C46" s="701">
        <f>pdeReportingDate</f>
        <v>45499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3"/>
      <c r="C47" s="52"/>
      <c r="D47" s="52"/>
      <c r="E47" s="52"/>
      <c r="F47" s="52"/>
      <c r="G47" s="52"/>
      <c r="H47" s="52"/>
      <c r="I47" s="52"/>
    </row>
    <row r="48" spans="1:18">
      <c r="B48" s="694" t="s">
        <v>8</v>
      </c>
      <c r="C48" s="702" t="str">
        <f>authorName</f>
        <v>РАДКА ПАНАЙОТОВА-ТОДОРОВА</v>
      </c>
      <c r="D48" s="702"/>
      <c r="E48" s="702"/>
      <c r="F48" s="702"/>
      <c r="G48" s="702"/>
      <c r="H48" s="702"/>
      <c r="I48" s="702"/>
    </row>
    <row r="49" spans="2:9">
      <c r="B49" s="694"/>
      <c r="C49" s="80"/>
      <c r="D49" s="80"/>
      <c r="E49" s="80"/>
      <c r="F49" s="80"/>
      <c r="G49" s="80"/>
      <c r="H49" s="80"/>
      <c r="I49" s="80"/>
    </row>
    <row r="50" spans="2:9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6" customHeight="1">
      <c r="B51" s="695"/>
      <c r="C51" s="700" t="s">
        <v>1000</v>
      </c>
      <c r="D51" s="700"/>
      <c r="E51" s="700"/>
      <c r="F51" s="700"/>
      <c r="G51" s="574"/>
      <c r="H51" s="45"/>
      <c r="I51" s="42"/>
    </row>
    <row r="52" spans="2:9" ht="15.6" customHeight="1">
      <c r="B52" s="695"/>
      <c r="C52" s="700"/>
      <c r="D52" s="700"/>
      <c r="E52" s="700"/>
      <c r="F52" s="700"/>
      <c r="G52" s="574"/>
      <c r="H52" s="45"/>
      <c r="I52" s="42"/>
    </row>
    <row r="53" spans="2:9" ht="15.6" customHeight="1">
      <c r="B53" s="695"/>
      <c r="C53" s="700" t="s">
        <v>1001</v>
      </c>
      <c r="D53" s="700"/>
      <c r="E53" s="700"/>
      <c r="F53" s="700"/>
      <c r="G53" s="574"/>
      <c r="H53" s="45"/>
      <c r="I53" s="42"/>
    </row>
    <row r="54" spans="2:9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>
      <c r="B55" s="695"/>
      <c r="C55" s="700"/>
      <c r="D55" s="700"/>
      <c r="E55" s="700"/>
      <c r="F55" s="700"/>
      <c r="G55" s="574"/>
      <c r="H55" s="45"/>
      <c r="I55" s="42"/>
    </row>
    <row r="56" spans="2:9">
      <c r="B56" s="695"/>
      <c r="C56" s="700"/>
      <c r="D56" s="700"/>
      <c r="E56" s="700"/>
      <c r="F56" s="700"/>
      <c r="G56" s="574"/>
      <c r="H56" s="45"/>
      <c r="I56" s="42"/>
    </row>
    <row r="57" spans="2:9">
      <c r="B57" s="695"/>
      <c r="C57" s="700"/>
      <c r="D57" s="700"/>
      <c r="E57" s="700"/>
      <c r="F57" s="700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55" zoomScale="70" zoomScaleNormal="85" zoomScaleSheetLayoutView="70" workbookViewId="0">
      <selection activeCell="D85" sqref="D85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115012041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>
      <c r="A18" s="370" t="s">
        <v>604</v>
      </c>
      <c r="B18" s="135" t="s">
        <v>605</v>
      </c>
      <c r="C18" s="362">
        <f>+C19+C20</f>
        <v>5910</v>
      </c>
      <c r="D18" s="362">
        <f>+D19+D20</f>
        <v>0</v>
      </c>
      <c r="E18" s="369">
        <f t="shared" si="0"/>
        <v>5910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5910</v>
      </c>
      <c r="D20" s="368"/>
      <c r="E20" s="369">
        <f t="shared" si="0"/>
        <v>5910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7840</v>
      </c>
      <c r="D21" s="440">
        <f>D13+D17+D18</f>
        <v>0</v>
      </c>
      <c r="E21" s="441">
        <f>E13+E17+E18</f>
        <v>7840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19394</v>
      </c>
      <c r="D26" s="362">
        <f>SUM(D27:D29)</f>
        <v>19394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101</v>
      </c>
      <c r="D27" s="368">
        <v>101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15</v>
      </c>
      <c r="D28" s="368">
        <v>15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19278</v>
      </c>
      <c r="D29" s="368">
        <v>19278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1111</v>
      </c>
      <c r="D30" s="368">
        <v>1111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17057</v>
      </c>
      <c r="D32" s="368">
        <v>17057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37595</v>
      </c>
      <c r="D45" s="438">
        <f>D26+D30+D31+D33+D32+D34+D35+D40</f>
        <v>37595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45435</v>
      </c>
      <c r="D46" s="444">
        <f>D45+D23+D21+D11</f>
        <v>37595</v>
      </c>
      <c r="E46" s="445">
        <f>E45+E23+E21+E11</f>
        <v>7840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131</v>
      </c>
      <c r="D58" s="138">
        <f>D59+D61</f>
        <v>0</v>
      </c>
      <c r="E58" s="136">
        <f t="shared" si="1"/>
        <v>131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131</v>
      </c>
      <c r="D59" s="197"/>
      <c r="E59" s="136">
        <f t="shared" si="1"/>
        <v>131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>
      <c r="A66" s="370" t="s">
        <v>682</v>
      </c>
      <c r="B66" s="135" t="s">
        <v>683</v>
      </c>
      <c r="C66" s="197">
        <v>750</v>
      </c>
      <c r="D66" s="197"/>
      <c r="E66" s="136">
        <f t="shared" si="1"/>
        <v>750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20902</v>
      </c>
      <c r="D68" s="435">
        <f>D54+D58+D63+D64+D65+D66</f>
        <v>0</v>
      </c>
      <c r="E68" s="436">
        <f t="shared" si="1"/>
        <v>20902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829</v>
      </c>
      <c r="D70" s="197"/>
      <c r="E70" s="136">
        <f t="shared" si="1"/>
        <v>829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78</v>
      </c>
      <c r="D73" s="137">
        <f>SUM(D74:D76)</f>
        <v>78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25</v>
      </c>
      <c r="D74" s="197">
        <v>25</v>
      </c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53</v>
      </c>
      <c r="D76" s="197">
        <v>53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607</v>
      </c>
      <c r="D77" s="138">
        <f>D78+D80</f>
        <v>607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607</v>
      </c>
      <c r="D78" s="197">
        <v>607</v>
      </c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409</v>
      </c>
      <c r="D82" s="138">
        <f>SUM(D83:D86)</f>
        <v>409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>
        <v>409</v>
      </c>
      <c r="D84" s="197">
        <v>409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3891</v>
      </c>
      <c r="D87" s="134">
        <f>SUM(D88:D92)+D96</f>
        <v>3891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2434</v>
      </c>
      <c r="D89" s="197">
        <v>2434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v>60</v>
      </c>
      <c r="D90" s="197">
        <v>60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601</v>
      </c>
      <c r="D91" s="197">
        <v>601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245</v>
      </c>
      <c r="D92" s="138">
        <f>SUM(D93:D95)</f>
        <v>245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116</v>
      </c>
      <c r="D94" s="197">
        <v>116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129</v>
      </c>
      <c r="D95" s="197">
        <v>129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551</v>
      </c>
      <c r="D96" s="197">
        <v>551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372</v>
      </c>
      <c r="D97" s="197">
        <v>372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5357</v>
      </c>
      <c r="D98" s="433">
        <f>D87+D82+D77+D73+D97</f>
        <v>5357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27088</v>
      </c>
      <c r="D99" s="427">
        <f>D98+D70+D68</f>
        <v>5357</v>
      </c>
      <c r="E99" s="427">
        <f>E98+E70+E68</f>
        <v>21731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975</v>
      </c>
      <c r="B111" s="701">
        <f>pdeReportingDate</f>
        <v>45499</v>
      </c>
      <c r="C111" s="701"/>
      <c r="D111" s="701"/>
      <c r="E111" s="701"/>
      <c r="F111" s="701"/>
      <c r="G111" s="52"/>
      <c r="H111" s="52"/>
    </row>
    <row r="112" spans="1:27">
      <c r="A112" s="693"/>
      <c r="B112" s="701"/>
      <c r="C112" s="701"/>
      <c r="D112" s="701"/>
      <c r="E112" s="701"/>
      <c r="F112" s="701"/>
      <c r="G112" s="52"/>
      <c r="H112" s="52"/>
    </row>
    <row r="113" spans="1:8">
      <c r="A113" s="694" t="s">
        <v>8</v>
      </c>
      <c r="B113" s="702" t="str">
        <f>authorName</f>
        <v>РАДКА ПАНАЙОТОВА-ТОДОРОВА</v>
      </c>
      <c r="C113" s="702"/>
      <c r="D113" s="702"/>
      <c r="E113" s="702"/>
      <c r="F113" s="702"/>
      <c r="G113" s="80"/>
      <c r="H113" s="80"/>
    </row>
    <row r="114" spans="1:8">
      <c r="A114" s="694"/>
      <c r="B114" s="702"/>
      <c r="C114" s="702"/>
      <c r="D114" s="702"/>
      <c r="E114" s="702"/>
      <c r="F114" s="702"/>
      <c r="G114" s="80"/>
      <c r="H114" s="80"/>
    </row>
    <row r="115" spans="1:8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>
      <c r="A120" s="695"/>
      <c r="B120" s="700"/>
      <c r="C120" s="700"/>
      <c r="D120" s="700"/>
      <c r="E120" s="700"/>
      <c r="F120" s="700"/>
      <c r="G120" s="695"/>
      <c r="H120" s="695"/>
    </row>
    <row r="121" spans="1:8">
      <c r="A121" s="695"/>
      <c r="B121" s="700"/>
      <c r="C121" s="700"/>
      <c r="D121" s="700"/>
      <c r="E121" s="700"/>
      <c r="F121" s="700"/>
      <c r="G121" s="695"/>
      <c r="H121" s="695"/>
    </row>
    <row r="122" spans="1:8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85" zoomScaleNormal="85" zoomScaleSheetLayoutView="85" workbookViewId="0">
      <selection activeCell="C21" sqref="C2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22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27140</v>
      </c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28682</v>
      </c>
      <c r="D20" s="449"/>
      <c r="E20" s="449"/>
      <c r="F20" s="449">
        <v>31</v>
      </c>
      <c r="G20" s="449"/>
      <c r="H20" s="449"/>
      <c r="I20" s="450">
        <f t="shared" si="0"/>
        <v>31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35382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3" t="s">
        <v>975</v>
      </c>
      <c r="B31" s="701">
        <f>pdeReportingDate</f>
        <v>45499</v>
      </c>
      <c r="C31" s="701"/>
      <c r="D31" s="701"/>
      <c r="E31" s="701"/>
      <c r="F31" s="701"/>
      <c r="G31" s="124"/>
      <c r="H31" s="124"/>
      <c r="I31" s="124"/>
    </row>
    <row r="32" spans="1:16" s="116" customFormat="1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>
      <c r="A33" s="694" t="s">
        <v>8</v>
      </c>
      <c r="B33" s="702" t="str">
        <f>authorName</f>
        <v>РАДКА ПАНАЙОТОВА-ТОДОРОВА</v>
      </c>
      <c r="C33" s="702"/>
      <c r="D33" s="702"/>
      <c r="E33" s="702"/>
      <c r="F33" s="702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00" t="s">
        <v>1000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1001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E35"/>
    <mergeCell ref="F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RADKA</cp:lastModifiedBy>
  <cp:lastPrinted>2024-07-29T12:43:35Z</cp:lastPrinted>
  <dcterms:created xsi:type="dcterms:W3CDTF">2006-09-16T00:00:00Z</dcterms:created>
  <dcterms:modified xsi:type="dcterms:W3CDTF">2024-07-29T14:04:09Z</dcterms:modified>
</cp:coreProperties>
</file>